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 codeName="Tento_zošit"/>
  <mc:AlternateContent xmlns:mc="http://schemas.openxmlformats.org/markup-compatibility/2006">
    <mc:Choice Requires="x15">
      <x15ac:absPath xmlns:x15ac="http://schemas.microsoft.com/office/spreadsheetml/2010/11/ac" url="/Users/matejorolin/Createrra Dropbox/Projekty/AKTUALNE/Kostolná pohostinstvo/ OUT/250523_PSP/Výkazy výmer/"/>
    </mc:Choice>
  </mc:AlternateContent>
  <xr:revisionPtr revIDLastSave="1" documentId="13_ncr:1_{019B2116-24F7-6047-957D-27A9CEA80608}" xr6:coauthVersionLast="47" xr6:coauthVersionMax="47" xr10:uidLastSave="{06DA940B-3D0E-4A52-B679-76FF51EA4235}"/>
  <bookViews>
    <workbookView xWindow="41020" yWindow="620" windowWidth="51200" windowHeight="28180" tabRatio="969" xr2:uid="{00000000-000D-0000-FFFF-FFFF00000000}"/>
  </bookViews>
  <sheets>
    <sheet name="Rekapitulácia stavby" sheetId="1" r:id="rId1"/>
    <sheet name="SO01 - Centrum kultúrneho..." sheetId="2" r:id="rId2"/>
    <sheet name="SO01 - Búracie práce" sheetId="4" r:id="rId3"/>
    <sheet name="SO01 - Zdravotechnika" sheetId="10" r:id="rId4"/>
    <sheet name="SO01 - Vykurovanie" sheetId="11" r:id="rId5"/>
    <sheet name="SO01 - Vetranie" sheetId="12" r:id="rId6"/>
    <sheet name="SO01 - Chladenie" sheetId="16" r:id="rId7"/>
    <sheet name="SO01 - Elektroinštalácie" sheetId="9" r:id="rId8"/>
    <sheet name="SO01 - Slaboprúdové rozvody" sheetId="22" r:id="rId9"/>
    <sheet name="SO02 - Komunitný dom s ľu..." sheetId="3" r:id="rId10"/>
    <sheet name="SO02 - Búracie práce" sheetId="5" r:id="rId11"/>
    <sheet name="SO02 - Zdravotechnika" sheetId="15" r:id="rId12"/>
    <sheet name="SO02 - Vykurovanie" sheetId="17" r:id="rId13"/>
    <sheet name="SO02 - Vetranie" sheetId="18" r:id="rId14"/>
    <sheet name="SO02 - Chladenie" sheetId="19" r:id="rId15"/>
    <sheet name="SO02 - Elektroinštalácie" sheetId="14" r:id="rId16"/>
    <sheet name="SO02 - Slaboprúdové rozvody" sheetId="23" r:id="rId17"/>
    <sheet name="SO05 - Rekonštrukcia vodov." sheetId="20" r:id="rId18"/>
    <sheet name="SO08 - Kanalizačná prípojka" sheetId="21" r:id="rId19"/>
    <sheet name="SO09 - Prípojka NN K" sheetId="8" r:id="rId20"/>
  </sheets>
  <definedNames>
    <definedName name="_xlnm._FilterDatabase" localSheetId="2" hidden="1">'SO01 - Búracie práce'!$C$127:$K$184</definedName>
    <definedName name="_xlnm._FilterDatabase" localSheetId="1" hidden="1">'SO01 - Centrum kultúrneho...'!$C$139:$K$327</definedName>
    <definedName name="_xlnm._FilterDatabase" localSheetId="10" hidden="1">'SO02 - Búracie práce'!$C$126:$K$177</definedName>
    <definedName name="_xlnm._FilterDatabase" localSheetId="9" hidden="1">'SO02 - Komunitný dom s ľu...'!$C$140:$K$333</definedName>
    <definedName name="_xlnm._FilterDatabase" localSheetId="19" hidden="1">'SO09 - Prípojka NN K'!$C$121:$K$138</definedName>
    <definedName name="_xlnm.Print_Titles" localSheetId="0">'Rekapitulácia stavby'!$92:$92</definedName>
    <definedName name="_xlnm.Print_Titles" localSheetId="2">'SO01 - Búracie práce'!$127:$127</definedName>
    <definedName name="_xlnm.Print_Titles" localSheetId="1">'SO01 - Centrum kultúrneho...'!$139:$139</definedName>
    <definedName name="_xlnm.Print_Titles" localSheetId="10">'SO02 - Búracie práce'!$126:$126</definedName>
    <definedName name="_xlnm.Print_Titles" localSheetId="9">'SO02 - Komunitný dom s ľu...'!$140:$140</definedName>
    <definedName name="_xlnm.Print_Titles" localSheetId="19">'SO09 - Prípojka NN K'!$121:$121</definedName>
    <definedName name="_xlnm.Print_Area" localSheetId="0">'Rekapitulácia stavby'!$D$4:$AO$76,'Rekapitulácia stavby'!$C$82:$AQ$108</definedName>
    <definedName name="_xlnm.Print_Area" localSheetId="2">'SO01 - Búracie práce'!$C$4:$J$76,'SO01 - Búracie práce'!$C$82:$J$109,'SO01 - Búracie práce'!$C$115:$J$184</definedName>
    <definedName name="_xlnm.Print_Area" localSheetId="1">'SO01 - Centrum kultúrneho...'!$C$4:$J$76,'SO01 - Centrum kultúrneho...'!$C$82:$J$121,'SO01 - Centrum kultúrneho...'!$C$127:$J$327</definedName>
    <definedName name="_xlnm.Print_Area" localSheetId="8">'SO01 - Slaboprúdové rozvody'!$A$1:$F$102</definedName>
    <definedName name="_xlnm.Print_Area" localSheetId="10">'SO02 - Búracie práce'!$C$4:$J$76,'SO02 - Búracie práce'!$C$82:$J$108,'SO02 - Búracie práce'!$C$114:$J$177</definedName>
    <definedName name="_xlnm.Print_Area" localSheetId="9">'SO02 - Komunitný dom s ľu...'!$C$4:$J$76,'SO02 - Komunitný dom s ľu...'!$C$82:$J$122,'SO02 - Komunitný dom s ľu...'!$C$128:$J$333</definedName>
    <definedName name="_xlnm.Print_Area" localSheetId="16">'SO02 - Slaboprúdové rozvody'!$A$1:$F$91</definedName>
    <definedName name="_xlnm.Print_Area" localSheetId="19">'SO09 - Prípojka NN K'!$C$4:$J$76,'SO09 - Prípojka NN K'!$C$82:$J$103,'SO09 - Prípojka NN K'!$C$109:$J$138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02" i="1" l="1"/>
  <c r="AG110" i="1"/>
  <c r="BA110" i="1" s="1"/>
  <c r="I26" i="23"/>
  <c r="J91" i="23"/>
  <c r="I91" i="23"/>
  <c r="K91" i="23" s="1"/>
  <c r="J90" i="23"/>
  <c r="K90" i="23" s="1"/>
  <c r="I90" i="23"/>
  <c r="J89" i="23"/>
  <c r="I89" i="23"/>
  <c r="K89" i="23" s="1"/>
  <c r="J88" i="23"/>
  <c r="I88" i="23"/>
  <c r="J87" i="23"/>
  <c r="I87" i="23"/>
  <c r="K87" i="23" s="1"/>
  <c r="J86" i="23"/>
  <c r="I86" i="23"/>
  <c r="K86" i="23" s="1"/>
  <c r="J85" i="23"/>
  <c r="I85" i="23"/>
  <c r="J84" i="23"/>
  <c r="I84" i="23"/>
  <c r="K83" i="23"/>
  <c r="J83" i="23"/>
  <c r="I83" i="23"/>
  <c r="J82" i="23"/>
  <c r="I82" i="23"/>
  <c r="K82" i="23" s="1"/>
  <c r="J80" i="23"/>
  <c r="K80" i="23" s="1"/>
  <c r="I80" i="23"/>
  <c r="J79" i="23"/>
  <c r="I79" i="23"/>
  <c r="J78" i="23"/>
  <c r="I78" i="23"/>
  <c r="J77" i="23"/>
  <c r="I77" i="23"/>
  <c r="J76" i="23"/>
  <c r="I76" i="23"/>
  <c r="K76" i="23" s="1"/>
  <c r="J75" i="23"/>
  <c r="I75" i="23"/>
  <c r="K75" i="23" s="1"/>
  <c r="J74" i="23"/>
  <c r="I74" i="23"/>
  <c r="K74" i="23" s="1"/>
  <c r="J73" i="23"/>
  <c r="I73" i="23"/>
  <c r="J72" i="23"/>
  <c r="I72" i="23"/>
  <c r="K72" i="23" s="1"/>
  <c r="J71" i="23"/>
  <c r="I71" i="23"/>
  <c r="J70" i="23"/>
  <c r="I70" i="23"/>
  <c r="K70" i="23" s="1"/>
  <c r="J69" i="23"/>
  <c r="I69" i="23"/>
  <c r="J68" i="23"/>
  <c r="I68" i="23"/>
  <c r="K68" i="23" s="1"/>
  <c r="J66" i="23"/>
  <c r="K66" i="23" s="1"/>
  <c r="I66" i="23"/>
  <c r="J65" i="23"/>
  <c r="I65" i="23"/>
  <c r="K65" i="23" s="1"/>
  <c r="J64" i="23"/>
  <c r="I64" i="23"/>
  <c r="J63" i="23"/>
  <c r="I63" i="23"/>
  <c r="K63" i="23" s="1"/>
  <c r="J62" i="23"/>
  <c r="I62" i="23"/>
  <c r="J61" i="23"/>
  <c r="I61" i="23"/>
  <c r="K61" i="23" s="1"/>
  <c r="J60" i="23"/>
  <c r="I60" i="23"/>
  <c r="K60" i="23" s="1"/>
  <c r="J59" i="23"/>
  <c r="I59" i="23"/>
  <c r="K59" i="23" s="1"/>
  <c r="J58" i="23"/>
  <c r="I58" i="23"/>
  <c r="J57" i="23"/>
  <c r="I57" i="23"/>
  <c r="K57" i="23" s="1"/>
  <c r="J56" i="23"/>
  <c r="I56" i="23"/>
  <c r="K55" i="23"/>
  <c r="J55" i="23"/>
  <c r="I55" i="23"/>
  <c r="J54" i="23"/>
  <c r="I54" i="23"/>
  <c r="K54" i="23" s="1"/>
  <c r="J53" i="23"/>
  <c r="I53" i="23"/>
  <c r="J51" i="23"/>
  <c r="I51" i="23"/>
  <c r="J50" i="23"/>
  <c r="K50" i="23" s="1"/>
  <c r="I50" i="23"/>
  <c r="J49" i="23"/>
  <c r="I49" i="23"/>
  <c r="K49" i="23" s="1"/>
  <c r="K48" i="23"/>
  <c r="J48" i="23"/>
  <c r="I48" i="23"/>
  <c r="J47" i="23"/>
  <c r="I47" i="23"/>
  <c r="J46" i="23"/>
  <c r="I46" i="23"/>
  <c r="K46" i="23" s="1"/>
  <c r="J44" i="23"/>
  <c r="I44" i="23"/>
  <c r="J43" i="23"/>
  <c r="I43" i="23"/>
  <c r="K43" i="23" s="1"/>
  <c r="J42" i="23"/>
  <c r="I42" i="23"/>
  <c r="J41" i="23"/>
  <c r="I41" i="23"/>
  <c r="K41" i="23" s="1"/>
  <c r="J40" i="23"/>
  <c r="K40" i="23" s="1"/>
  <c r="I40" i="23"/>
  <c r="J39" i="23"/>
  <c r="I39" i="23"/>
  <c r="K39" i="23" s="1"/>
  <c r="J38" i="23"/>
  <c r="I38" i="23"/>
  <c r="K38" i="23" s="1"/>
  <c r="J37" i="23"/>
  <c r="I37" i="23"/>
  <c r="K37" i="23" s="1"/>
  <c r="J36" i="23"/>
  <c r="K36" i="23" s="1"/>
  <c r="I36" i="23"/>
  <c r="J35" i="23"/>
  <c r="I35" i="23"/>
  <c r="K35" i="23" s="1"/>
  <c r="J34" i="23"/>
  <c r="I34" i="23"/>
  <c r="K33" i="23"/>
  <c r="J33" i="23"/>
  <c r="I33" i="23"/>
  <c r="J32" i="23"/>
  <c r="I32" i="23"/>
  <c r="K32" i="23" s="1"/>
  <c r="T31" i="23"/>
  <c r="J31" i="23"/>
  <c r="I31" i="23"/>
  <c r="T30" i="23"/>
  <c r="J30" i="23"/>
  <c r="I30" i="23"/>
  <c r="J28" i="23"/>
  <c r="I28" i="23"/>
  <c r="K28" i="23" s="1"/>
  <c r="J27" i="23"/>
  <c r="I27" i="23"/>
  <c r="K26" i="23"/>
  <c r="J26" i="23"/>
  <c r="J24" i="23"/>
  <c r="I24" i="23"/>
  <c r="K24" i="23" s="1"/>
  <c r="J23" i="23"/>
  <c r="I23" i="23"/>
  <c r="K23" i="23" s="1"/>
  <c r="J22" i="23"/>
  <c r="I22" i="23"/>
  <c r="K22" i="23" s="1"/>
  <c r="J21" i="23"/>
  <c r="K21" i="23" s="1"/>
  <c r="I21" i="23"/>
  <c r="J20" i="23"/>
  <c r="I20" i="23"/>
  <c r="K20" i="23" s="1"/>
  <c r="J19" i="23"/>
  <c r="I19" i="23"/>
  <c r="J18" i="23"/>
  <c r="I18" i="23"/>
  <c r="K18" i="23" s="1"/>
  <c r="J17" i="23"/>
  <c r="I17" i="23"/>
  <c r="K17" i="23" s="1"/>
  <c r="J16" i="23"/>
  <c r="I16" i="23"/>
  <c r="K16" i="23" s="1"/>
  <c r="J15" i="23"/>
  <c r="E15" i="23"/>
  <c r="I15" i="23" s="1"/>
  <c r="E14" i="23"/>
  <c r="J14" i="23" s="1"/>
  <c r="J13" i="23"/>
  <c r="I13" i="23"/>
  <c r="J12" i="23"/>
  <c r="I12" i="23"/>
  <c r="K12" i="23" s="1"/>
  <c r="J11" i="23"/>
  <c r="I11" i="23"/>
  <c r="K11" i="23" s="1"/>
  <c r="J10" i="23"/>
  <c r="I10" i="23"/>
  <c r="J9" i="23"/>
  <c r="I9" i="23"/>
  <c r="J8" i="23"/>
  <c r="I8" i="23"/>
  <c r="K8" i="23" s="1"/>
  <c r="I93" i="22"/>
  <c r="I94" i="22"/>
  <c r="I95" i="22"/>
  <c r="I96" i="22"/>
  <c r="I97" i="22"/>
  <c r="K97" i="22" s="1"/>
  <c r="I98" i="22"/>
  <c r="I99" i="22"/>
  <c r="I100" i="22"/>
  <c r="I101" i="22"/>
  <c r="I102" i="22"/>
  <c r="I30" i="22"/>
  <c r="I31" i="22"/>
  <c r="I32" i="22"/>
  <c r="J80" i="22"/>
  <c r="J102" i="22"/>
  <c r="J101" i="22"/>
  <c r="J100" i="22"/>
  <c r="K100" i="22"/>
  <c r="J99" i="22"/>
  <c r="K99" i="22" s="1"/>
  <c r="J98" i="22"/>
  <c r="J97" i="22"/>
  <c r="J96" i="22"/>
  <c r="K96" i="22"/>
  <c r="J95" i="22"/>
  <c r="K95" i="22"/>
  <c r="J94" i="22"/>
  <c r="K94" i="22" s="1"/>
  <c r="J93" i="22"/>
  <c r="K93" i="22"/>
  <c r="J91" i="22"/>
  <c r="I91" i="22"/>
  <c r="K91" i="22" s="1"/>
  <c r="J90" i="22"/>
  <c r="I90" i="22"/>
  <c r="J89" i="22"/>
  <c r="I89" i="22"/>
  <c r="K89" i="22" s="1"/>
  <c r="J88" i="22"/>
  <c r="I88" i="22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I80" i="22"/>
  <c r="K80" i="22" s="1"/>
  <c r="J79" i="22"/>
  <c r="I79" i="22"/>
  <c r="J77" i="22"/>
  <c r="K77" i="22" s="1"/>
  <c r="I77" i="22"/>
  <c r="J76" i="22"/>
  <c r="I76" i="22"/>
  <c r="K76" i="22" s="1"/>
  <c r="J75" i="22"/>
  <c r="I75" i="22"/>
  <c r="K75" i="22" s="1"/>
  <c r="J74" i="22"/>
  <c r="I74" i="22"/>
  <c r="K74" i="22" s="1"/>
  <c r="J73" i="22"/>
  <c r="I73" i="22"/>
  <c r="J72" i="22"/>
  <c r="I72" i="22"/>
  <c r="K72" i="22" s="1"/>
  <c r="J71" i="22"/>
  <c r="I71" i="22"/>
  <c r="K71" i="22" s="1"/>
  <c r="J70" i="22"/>
  <c r="I70" i="22"/>
  <c r="J69" i="22"/>
  <c r="I69" i="22"/>
  <c r="J68" i="22"/>
  <c r="I68" i="22"/>
  <c r="K68" i="22" s="1"/>
  <c r="J67" i="22"/>
  <c r="I67" i="22"/>
  <c r="K67" i="22" s="1"/>
  <c r="J66" i="22"/>
  <c r="I66" i="22"/>
  <c r="K66" i="22" s="1"/>
  <c r="J65" i="22"/>
  <c r="I65" i="22"/>
  <c r="K65" i="22" s="1"/>
  <c r="J64" i="22"/>
  <c r="I64" i="22"/>
  <c r="K64" i="22" s="1"/>
  <c r="J63" i="22"/>
  <c r="I63" i="22"/>
  <c r="K63" i="22" s="1"/>
  <c r="J61" i="22"/>
  <c r="I61" i="22"/>
  <c r="K61" i="22" s="1"/>
  <c r="J60" i="22"/>
  <c r="I60" i="22"/>
  <c r="K60" i="22" s="1"/>
  <c r="J59" i="22"/>
  <c r="I59" i="22"/>
  <c r="K59" i="22" s="1"/>
  <c r="J58" i="22"/>
  <c r="K58" i="22" s="1"/>
  <c r="I58" i="22"/>
  <c r="J57" i="22"/>
  <c r="I57" i="22"/>
  <c r="J56" i="22"/>
  <c r="I56" i="22"/>
  <c r="K56" i="22" s="1"/>
  <c r="J54" i="22"/>
  <c r="I54" i="22"/>
  <c r="K54" i="22" s="1"/>
  <c r="J53" i="22"/>
  <c r="I53" i="22"/>
  <c r="K53" i="22" s="1"/>
  <c r="J52" i="22"/>
  <c r="I52" i="22"/>
  <c r="K52" i="22" s="1"/>
  <c r="J51" i="22"/>
  <c r="I51" i="22"/>
  <c r="K51" i="22" s="1"/>
  <c r="J50" i="22"/>
  <c r="I50" i="22"/>
  <c r="K50" i="22" s="1"/>
  <c r="J49" i="22"/>
  <c r="I49" i="22"/>
  <c r="K49" i="22" s="1"/>
  <c r="J48" i="22"/>
  <c r="I48" i="22"/>
  <c r="K48" i="22" s="1"/>
  <c r="J47" i="22"/>
  <c r="I47" i="22"/>
  <c r="J46" i="22"/>
  <c r="I46" i="22"/>
  <c r="J45" i="22"/>
  <c r="I45" i="22"/>
  <c r="K45" i="22" s="1"/>
  <c r="J44" i="22"/>
  <c r="I44" i="22"/>
  <c r="K44" i="22" s="1"/>
  <c r="J43" i="22"/>
  <c r="I43" i="22"/>
  <c r="K43" i="22" s="1"/>
  <c r="J42" i="22"/>
  <c r="I42" i="22"/>
  <c r="K42" i="22" s="1"/>
  <c r="J41" i="22"/>
  <c r="I41" i="22"/>
  <c r="J39" i="22"/>
  <c r="I39" i="22"/>
  <c r="K39" i="22" s="1"/>
  <c r="J38" i="22"/>
  <c r="I38" i="22"/>
  <c r="K38" i="22" s="1"/>
  <c r="J37" i="22"/>
  <c r="I37" i="22"/>
  <c r="K37" i="22" s="1"/>
  <c r="R36" i="22"/>
  <c r="K36" i="22"/>
  <c r="J36" i="22"/>
  <c r="I36" i="22"/>
  <c r="J35" i="22"/>
  <c r="I35" i="22"/>
  <c r="K35" i="22" s="1"/>
  <c r="R34" i="22"/>
  <c r="N34" i="22"/>
  <c r="J34" i="22"/>
  <c r="I34" i="22"/>
  <c r="K34" i="22" s="1"/>
  <c r="J32" i="22"/>
  <c r="J31" i="22"/>
  <c r="J30" i="22"/>
  <c r="K30" i="22" s="1"/>
  <c r="J28" i="22"/>
  <c r="I28" i="22"/>
  <c r="J27" i="22"/>
  <c r="I27" i="22"/>
  <c r="K27" i="22" s="1"/>
  <c r="J26" i="22"/>
  <c r="I26" i="22"/>
  <c r="K26" i="22" s="1"/>
  <c r="J25" i="22"/>
  <c r="I25" i="22"/>
  <c r="K25" i="22" s="1"/>
  <c r="J24" i="22"/>
  <c r="K24" i="22" s="1"/>
  <c r="I24" i="22"/>
  <c r="J23" i="22"/>
  <c r="I23" i="22"/>
  <c r="J22" i="22"/>
  <c r="I22" i="22"/>
  <c r="K22" i="22" s="1"/>
  <c r="J21" i="22"/>
  <c r="I21" i="22"/>
  <c r="K21" i="22" s="1"/>
  <c r="J20" i="22"/>
  <c r="I20" i="22"/>
  <c r="K20" i="22" s="1"/>
  <c r="J19" i="22"/>
  <c r="I19" i="22"/>
  <c r="K19" i="22" s="1"/>
  <c r="J18" i="22"/>
  <c r="I18" i="22"/>
  <c r="J17" i="22"/>
  <c r="I17" i="22"/>
  <c r="K17" i="22" s="1"/>
  <c r="J16" i="22"/>
  <c r="I16" i="22"/>
  <c r="J15" i="22"/>
  <c r="I15" i="22"/>
  <c r="K15" i="22" s="1"/>
  <c r="J14" i="22"/>
  <c r="I14" i="22"/>
  <c r="J13" i="22"/>
  <c r="I13" i="22"/>
  <c r="K13" i="22" s="1"/>
  <c r="J12" i="22"/>
  <c r="I12" i="22"/>
  <c r="K12" i="22" s="1"/>
  <c r="J11" i="22"/>
  <c r="I11" i="22"/>
  <c r="J10" i="22"/>
  <c r="I10" i="22"/>
  <c r="K10" i="22" s="1"/>
  <c r="J9" i="22"/>
  <c r="I9" i="22"/>
  <c r="K9" i="22" s="1"/>
  <c r="J8" i="22"/>
  <c r="I8" i="22"/>
  <c r="K8" i="22" s="1"/>
  <c r="AW110" i="1" l="1"/>
  <c r="AT110" i="1"/>
  <c r="AN110" i="1" s="1"/>
  <c r="K88" i="23"/>
  <c r="K79" i="23"/>
  <c r="K84" i="23"/>
  <c r="K71" i="23"/>
  <c r="K85" i="23"/>
  <c r="K77" i="23"/>
  <c r="K69" i="23"/>
  <c r="K73" i="23"/>
  <c r="K78" i="23"/>
  <c r="K56" i="23"/>
  <c r="K53" i="23"/>
  <c r="K58" i="23"/>
  <c r="K62" i="23"/>
  <c r="K64" i="23"/>
  <c r="K51" i="23"/>
  <c r="K47" i="23"/>
  <c r="K42" i="23"/>
  <c r="K34" i="23"/>
  <c r="K30" i="23"/>
  <c r="K31" i="23"/>
  <c r="K44" i="23"/>
  <c r="K9" i="23"/>
  <c r="K27" i="23"/>
  <c r="K13" i="23"/>
  <c r="J94" i="23"/>
  <c r="K19" i="23"/>
  <c r="K15" i="23"/>
  <c r="K10" i="23"/>
  <c r="I14" i="23"/>
  <c r="K14" i="23" s="1"/>
  <c r="K98" i="22"/>
  <c r="K102" i="22"/>
  <c r="K101" i="22"/>
  <c r="K69" i="22"/>
  <c r="K70" i="22"/>
  <c r="K57" i="22"/>
  <c r="K73" i="22"/>
  <c r="K31" i="22"/>
  <c r="K32" i="22"/>
  <c r="J105" i="22"/>
  <c r="K47" i="22"/>
  <c r="K41" i="22"/>
  <c r="K46" i="22"/>
  <c r="K90" i="22"/>
  <c r="K79" i="22"/>
  <c r="K88" i="22"/>
  <c r="K18" i="22"/>
  <c r="K23" i="22"/>
  <c r="K28" i="22"/>
  <c r="K14" i="22"/>
  <c r="K11" i="22"/>
  <c r="K16" i="22"/>
  <c r="I105" i="22"/>
  <c r="I94" i="23" l="1"/>
  <c r="K95" i="23" s="1"/>
  <c r="K106" i="22"/>
  <c r="K111" i="22" s="1"/>
  <c r="K112" i="22" s="1"/>
  <c r="AG102" i="1" s="1"/>
  <c r="K100" i="23" l="1"/>
  <c r="K101" i="23" s="1"/>
  <c r="AW102" i="1"/>
  <c r="AT102" i="1"/>
  <c r="AN102" i="1" s="1"/>
  <c r="J151" i="2" l="1"/>
  <c r="J141" i="2" s="1"/>
  <c r="BK263" i="2"/>
  <c r="BI263" i="2"/>
  <c r="BH263" i="2"/>
  <c r="BG263" i="2"/>
  <c r="BE263" i="2"/>
  <c r="T263" i="2"/>
  <c r="R263" i="2"/>
  <c r="P263" i="2"/>
  <c r="J263" i="2"/>
  <c r="BF263" i="2" s="1"/>
  <c r="BK262" i="2"/>
  <c r="BI262" i="2"/>
  <c r="BH262" i="2"/>
  <c r="BG262" i="2"/>
  <c r="BE262" i="2"/>
  <c r="T262" i="2"/>
  <c r="R262" i="2"/>
  <c r="P262" i="2"/>
  <c r="J262" i="2"/>
  <c r="BF262" i="2" s="1"/>
  <c r="BK261" i="2"/>
  <c r="BI261" i="2"/>
  <c r="BH261" i="2"/>
  <c r="BG261" i="2"/>
  <c r="BE261" i="2"/>
  <c r="T261" i="2"/>
  <c r="R261" i="2"/>
  <c r="P261" i="2"/>
  <c r="J261" i="2"/>
  <c r="BF261" i="2" s="1"/>
  <c r="BK260" i="2"/>
  <c r="BI260" i="2"/>
  <c r="BH260" i="2"/>
  <c r="BG260" i="2"/>
  <c r="BE260" i="2"/>
  <c r="T260" i="2"/>
  <c r="R260" i="2"/>
  <c r="P260" i="2"/>
  <c r="J260" i="2"/>
  <c r="BF260" i="2" s="1"/>
  <c r="BK259" i="2"/>
  <c r="BI259" i="2"/>
  <c r="BH259" i="2"/>
  <c r="BG259" i="2"/>
  <c r="BE259" i="2"/>
  <c r="T259" i="2"/>
  <c r="R259" i="2"/>
  <c r="P259" i="2"/>
  <c r="J259" i="2"/>
  <c r="BF259" i="2" s="1"/>
  <c r="BK258" i="2"/>
  <c r="BI258" i="2"/>
  <c r="BH258" i="2"/>
  <c r="BG258" i="2"/>
  <c r="BE258" i="2"/>
  <c r="T258" i="2"/>
  <c r="R258" i="2"/>
  <c r="P258" i="2"/>
  <c r="J258" i="2"/>
  <c r="BF258" i="2" s="1"/>
  <c r="BK257" i="2"/>
  <c r="BI257" i="2"/>
  <c r="BH257" i="2"/>
  <c r="BG257" i="2"/>
  <c r="BE257" i="2"/>
  <c r="T257" i="2"/>
  <c r="R257" i="2"/>
  <c r="P257" i="2"/>
  <c r="J257" i="2"/>
  <c r="BF257" i="2" s="1"/>
  <c r="J225" i="2" l="1"/>
  <c r="J224" i="2"/>
  <c r="J161" i="2"/>
  <c r="J160" i="2"/>
  <c r="J159" i="2"/>
  <c r="J158" i="2"/>
  <c r="J157" i="2"/>
  <c r="J156" i="2"/>
  <c r="J223" i="2" l="1"/>
  <c r="J222" i="2"/>
  <c r="J221" i="2"/>
  <c r="J220" i="2"/>
  <c r="J219" i="2"/>
  <c r="J218" i="2"/>
  <c r="J217" i="2"/>
  <c r="J216" i="2"/>
  <c r="J215" i="2"/>
  <c r="J214" i="2"/>
  <c r="J213" i="2"/>
  <c r="J212" i="2"/>
  <c r="AU111" i="1" l="1"/>
  <c r="AS94" i="1"/>
  <c r="Z139" i="21" l="1"/>
  <c r="Y139" i="21"/>
  <c r="M136" i="21"/>
  <c r="F60" i="21" s="1"/>
  <c r="V135" i="21"/>
  <c r="V136" i="21" s="1"/>
  <c r="I60" i="21" s="1"/>
  <c r="S135" i="21"/>
  <c r="S136" i="21" s="1"/>
  <c r="H60" i="21" s="1"/>
  <c r="L135" i="21"/>
  <c r="L136" i="21" s="1"/>
  <c r="E60" i="21" s="1"/>
  <c r="K135" i="21"/>
  <c r="J135" i="21"/>
  <c r="I135" i="21"/>
  <c r="I136" i="21" s="1"/>
  <c r="G60" i="21" s="1"/>
  <c r="V131" i="21"/>
  <c r="S131" i="21"/>
  <c r="L131" i="21"/>
  <c r="K131" i="21"/>
  <c r="J131" i="21"/>
  <c r="I131" i="21"/>
  <c r="V130" i="21"/>
  <c r="S130" i="21"/>
  <c r="L130" i="21"/>
  <c r="K130" i="21"/>
  <c r="J130" i="21"/>
  <c r="I130" i="21"/>
  <c r="V129" i="21"/>
  <c r="S129" i="21"/>
  <c r="M129" i="21"/>
  <c r="K129" i="21"/>
  <c r="J129" i="21"/>
  <c r="I129" i="21"/>
  <c r="V128" i="21"/>
  <c r="S128" i="21"/>
  <c r="L128" i="21"/>
  <c r="K128" i="21"/>
  <c r="J128" i="21"/>
  <c r="I128" i="21"/>
  <c r="V127" i="21"/>
  <c r="S127" i="21"/>
  <c r="M127" i="21"/>
  <c r="K127" i="21"/>
  <c r="J127" i="21"/>
  <c r="I127" i="21"/>
  <c r="V126" i="21"/>
  <c r="S126" i="21"/>
  <c r="L126" i="21"/>
  <c r="K126" i="21"/>
  <c r="J126" i="21"/>
  <c r="I126" i="21"/>
  <c r="V125" i="21"/>
  <c r="S125" i="21"/>
  <c r="M125" i="21"/>
  <c r="K125" i="21"/>
  <c r="J125" i="21"/>
  <c r="I125" i="21"/>
  <c r="V124" i="21"/>
  <c r="S124" i="21"/>
  <c r="L124" i="21"/>
  <c r="K124" i="21"/>
  <c r="J124" i="21"/>
  <c r="I124" i="21"/>
  <c r="V123" i="21"/>
  <c r="S123" i="21"/>
  <c r="M123" i="21"/>
  <c r="K123" i="21"/>
  <c r="J123" i="21"/>
  <c r="I123" i="21"/>
  <c r="V122" i="21"/>
  <c r="S122" i="21"/>
  <c r="M122" i="21"/>
  <c r="K122" i="21"/>
  <c r="J122" i="21"/>
  <c r="I122" i="21"/>
  <c r="V121" i="21"/>
  <c r="S121" i="21"/>
  <c r="M121" i="21"/>
  <c r="K121" i="21"/>
  <c r="J121" i="21"/>
  <c r="I121" i="21"/>
  <c r="V120" i="21"/>
  <c r="S120" i="21"/>
  <c r="M120" i="21"/>
  <c r="K120" i="21"/>
  <c r="J120" i="21"/>
  <c r="I120" i="21"/>
  <c r="V119" i="21"/>
  <c r="S119" i="21"/>
  <c r="M119" i="21"/>
  <c r="K119" i="21"/>
  <c r="J119" i="21"/>
  <c r="I119" i="21"/>
  <c r="V118" i="21"/>
  <c r="S118" i="21"/>
  <c r="M118" i="21"/>
  <c r="K118" i="21"/>
  <c r="J118" i="21"/>
  <c r="I118" i="21"/>
  <c r="V117" i="21"/>
  <c r="S117" i="21"/>
  <c r="M117" i="21"/>
  <c r="K117" i="21"/>
  <c r="J117" i="21"/>
  <c r="I117" i="21"/>
  <c r="V116" i="21"/>
  <c r="S116" i="21"/>
  <c r="M116" i="21"/>
  <c r="K116" i="21"/>
  <c r="J116" i="21"/>
  <c r="I116" i="21"/>
  <c r="V115" i="21"/>
  <c r="S115" i="21"/>
  <c r="L115" i="21"/>
  <c r="K115" i="21"/>
  <c r="J115" i="21"/>
  <c r="I115" i="21"/>
  <c r="V114" i="21"/>
  <c r="S114" i="21"/>
  <c r="M114" i="21"/>
  <c r="K114" i="21"/>
  <c r="J114" i="21"/>
  <c r="I114" i="21"/>
  <c r="V113" i="21"/>
  <c r="S113" i="21"/>
  <c r="L113" i="21"/>
  <c r="K113" i="21"/>
  <c r="J113" i="21"/>
  <c r="I113" i="21"/>
  <c r="V112" i="21"/>
  <c r="S112" i="21"/>
  <c r="M112" i="21"/>
  <c r="K112" i="21"/>
  <c r="J112" i="21"/>
  <c r="I112" i="21"/>
  <c r="V111" i="21"/>
  <c r="S111" i="21"/>
  <c r="L111" i="21"/>
  <c r="K111" i="21"/>
  <c r="J111" i="21"/>
  <c r="I111" i="21"/>
  <c r="V110" i="21"/>
  <c r="S110" i="21"/>
  <c r="M110" i="21"/>
  <c r="K110" i="21"/>
  <c r="J110" i="21"/>
  <c r="I110" i="21"/>
  <c r="V109" i="21"/>
  <c r="S109" i="21"/>
  <c r="M109" i="21"/>
  <c r="K109" i="21"/>
  <c r="J109" i="21"/>
  <c r="I109" i="21"/>
  <c r="V108" i="21"/>
  <c r="S108" i="21"/>
  <c r="M108" i="21"/>
  <c r="K108" i="21"/>
  <c r="J108" i="21"/>
  <c r="I108" i="21"/>
  <c r="V107" i="21"/>
  <c r="S107" i="21"/>
  <c r="L107" i="21"/>
  <c r="K107" i="21"/>
  <c r="J107" i="21"/>
  <c r="I107" i="21"/>
  <c r="I132" i="21" s="1"/>
  <c r="G59" i="21" s="1"/>
  <c r="M104" i="21"/>
  <c r="F58" i="21" s="1"/>
  <c r="V103" i="21"/>
  <c r="V104" i="21" s="1"/>
  <c r="I58" i="21" s="1"/>
  <c r="S103" i="21"/>
  <c r="S104" i="21" s="1"/>
  <c r="H58" i="21" s="1"/>
  <c r="L103" i="21"/>
  <c r="L104" i="21" s="1"/>
  <c r="E58" i="21" s="1"/>
  <c r="K103" i="21"/>
  <c r="J103" i="21"/>
  <c r="I103" i="21"/>
  <c r="I104" i="21" s="1"/>
  <c r="G58" i="21" s="1"/>
  <c r="V99" i="21"/>
  <c r="S99" i="21"/>
  <c r="M99" i="21"/>
  <c r="M100" i="21" s="1"/>
  <c r="F57" i="21" s="1"/>
  <c r="K99" i="21"/>
  <c r="J99" i="21"/>
  <c r="I99" i="21"/>
  <c r="V98" i="21"/>
  <c r="S98" i="21"/>
  <c r="L98" i="21"/>
  <c r="L100" i="21" s="1"/>
  <c r="E57" i="21" s="1"/>
  <c r="K98" i="21"/>
  <c r="J98" i="21"/>
  <c r="I98" i="21"/>
  <c r="V94" i="21"/>
  <c r="S94" i="21"/>
  <c r="L94" i="21"/>
  <c r="K94" i="21"/>
  <c r="J94" i="21"/>
  <c r="I94" i="21"/>
  <c r="V93" i="21"/>
  <c r="S93" i="21"/>
  <c r="M93" i="21"/>
  <c r="M95" i="21" s="1"/>
  <c r="F56" i="21" s="1"/>
  <c r="K93" i="21"/>
  <c r="J93" i="21"/>
  <c r="I93" i="21"/>
  <c r="V92" i="21"/>
  <c r="S92" i="21"/>
  <c r="L92" i="21"/>
  <c r="K92" i="21"/>
  <c r="J92" i="21"/>
  <c r="I92" i="21"/>
  <c r="V91" i="21"/>
  <c r="S91" i="21"/>
  <c r="L91" i="21"/>
  <c r="K91" i="21"/>
  <c r="J91" i="21"/>
  <c r="I91" i="21"/>
  <c r="V90" i="21"/>
  <c r="S90" i="21"/>
  <c r="L90" i="21"/>
  <c r="K90" i="21"/>
  <c r="J90" i="21"/>
  <c r="I90" i="21"/>
  <c r="V89" i="21"/>
  <c r="S89" i="21"/>
  <c r="L89" i="21"/>
  <c r="K89" i="21"/>
  <c r="J89" i="21"/>
  <c r="I89" i="21"/>
  <c r="V88" i="21"/>
  <c r="S88" i="21"/>
  <c r="L88" i="21"/>
  <c r="K88" i="21"/>
  <c r="J88" i="21"/>
  <c r="I88" i="21"/>
  <c r="V87" i="21"/>
  <c r="S87" i="21"/>
  <c r="L87" i="21"/>
  <c r="K87" i="21"/>
  <c r="J87" i="21"/>
  <c r="I87" i="21"/>
  <c r="V86" i="21"/>
  <c r="S86" i="21"/>
  <c r="L86" i="21"/>
  <c r="K86" i="21"/>
  <c r="J86" i="21"/>
  <c r="I86" i="21"/>
  <c r="V85" i="21"/>
  <c r="S85" i="21"/>
  <c r="L85" i="21"/>
  <c r="K85" i="21"/>
  <c r="J85" i="21"/>
  <c r="I85" i="21"/>
  <c r="V84" i="21"/>
  <c r="S84" i="21"/>
  <c r="L84" i="21"/>
  <c r="K84" i="21"/>
  <c r="J84" i="21"/>
  <c r="I84" i="21"/>
  <c r="V83" i="21"/>
  <c r="S83" i="21"/>
  <c r="L83" i="21"/>
  <c r="K83" i="21"/>
  <c r="J83" i="21"/>
  <c r="I83" i="21"/>
  <c r="V82" i="21"/>
  <c r="S82" i="21"/>
  <c r="L82" i="21"/>
  <c r="K82" i="21"/>
  <c r="J82" i="21"/>
  <c r="I82" i="21"/>
  <c r="V81" i="21"/>
  <c r="S81" i="21"/>
  <c r="L81" i="21"/>
  <c r="K81" i="21"/>
  <c r="J81" i="21"/>
  <c r="I81" i="21"/>
  <c r="V80" i="21"/>
  <c r="S80" i="21"/>
  <c r="L80" i="21"/>
  <c r="K80" i="21"/>
  <c r="J80" i="21"/>
  <c r="I80" i="21"/>
  <c r="P16" i="21"/>
  <c r="P20" i="21" s="1"/>
  <c r="Z127" i="20"/>
  <c r="Y127" i="20"/>
  <c r="V123" i="20"/>
  <c r="S123" i="20"/>
  <c r="L123" i="20"/>
  <c r="K123" i="20"/>
  <c r="J123" i="20"/>
  <c r="I123" i="20"/>
  <c r="V122" i="20"/>
  <c r="S122" i="20"/>
  <c r="L122" i="20"/>
  <c r="K122" i="20"/>
  <c r="J122" i="20"/>
  <c r="I122" i="20"/>
  <c r="V121" i="20"/>
  <c r="S121" i="20"/>
  <c r="L121" i="20"/>
  <c r="K121" i="20"/>
  <c r="J121" i="20"/>
  <c r="I121" i="20"/>
  <c r="V120" i="20"/>
  <c r="S120" i="20"/>
  <c r="M120" i="20"/>
  <c r="M124" i="20" s="1"/>
  <c r="F63" i="20" s="1"/>
  <c r="K120" i="20"/>
  <c r="J120" i="20"/>
  <c r="I120" i="20"/>
  <c r="V119" i="20"/>
  <c r="S119" i="20"/>
  <c r="L119" i="20"/>
  <c r="K119" i="20"/>
  <c r="J119" i="20"/>
  <c r="I119" i="20"/>
  <c r="V118" i="20"/>
  <c r="S118" i="20"/>
  <c r="L118" i="20"/>
  <c r="K118" i="20"/>
  <c r="J118" i="20"/>
  <c r="I118" i="20"/>
  <c r="V117" i="20"/>
  <c r="S117" i="20"/>
  <c r="L117" i="20"/>
  <c r="K117" i="20"/>
  <c r="J117" i="20"/>
  <c r="I117" i="20"/>
  <c r="M111" i="20"/>
  <c r="F59" i="20" s="1"/>
  <c r="V110" i="20"/>
  <c r="V111" i="20" s="1"/>
  <c r="I59" i="20" s="1"/>
  <c r="S110" i="20"/>
  <c r="S111" i="20" s="1"/>
  <c r="H59" i="20" s="1"/>
  <c r="L110" i="20"/>
  <c r="L111" i="20" s="1"/>
  <c r="E59" i="20" s="1"/>
  <c r="K110" i="20"/>
  <c r="J110" i="20"/>
  <c r="I110" i="20"/>
  <c r="I111" i="20" s="1"/>
  <c r="G59" i="20" s="1"/>
  <c r="V106" i="20"/>
  <c r="S106" i="20"/>
  <c r="M106" i="20"/>
  <c r="M107" i="20" s="1"/>
  <c r="F58" i="20" s="1"/>
  <c r="K106" i="20"/>
  <c r="J106" i="20"/>
  <c r="I106" i="20"/>
  <c r="V105" i="20"/>
  <c r="S105" i="20"/>
  <c r="L105" i="20"/>
  <c r="L107" i="20" s="1"/>
  <c r="E58" i="20" s="1"/>
  <c r="K105" i="20"/>
  <c r="J105" i="20"/>
  <c r="I105" i="20"/>
  <c r="M102" i="20"/>
  <c r="F57" i="20" s="1"/>
  <c r="V101" i="20"/>
  <c r="V102" i="20" s="1"/>
  <c r="I57" i="20" s="1"/>
  <c r="S101" i="20"/>
  <c r="S102" i="20" s="1"/>
  <c r="H57" i="20" s="1"/>
  <c r="L101" i="20"/>
  <c r="L102" i="20" s="1"/>
  <c r="E57" i="20" s="1"/>
  <c r="K101" i="20"/>
  <c r="J101" i="20"/>
  <c r="I101" i="20"/>
  <c r="I102" i="20" s="1"/>
  <c r="G57" i="20" s="1"/>
  <c r="V97" i="20"/>
  <c r="S97" i="20"/>
  <c r="L97" i="20"/>
  <c r="K97" i="20"/>
  <c r="J97" i="20"/>
  <c r="I97" i="20"/>
  <c r="V96" i="20"/>
  <c r="S96" i="20"/>
  <c r="M96" i="20"/>
  <c r="K96" i="20"/>
  <c r="J96" i="20"/>
  <c r="I96" i="20"/>
  <c r="V95" i="20"/>
  <c r="S95" i="20"/>
  <c r="L95" i="20"/>
  <c r="K95" i="20"/>
  <c r="J95" i="20"/>
  <c r="I95" i="20"/>
  <c r="V94" i="20"/>
  <c r="S94" i="20"/>
  <c r="L94" i="20"/>
  <c r="K94" i="20"/>
  <c r="J94" i="20"/>
  <c r="I94" i="20"/>
  <c r="V93" i="20"/>
  <c r="S93" i="20"/>
  <c r="L93" i="20"/>
  <c r="K93" i="20"/>
  <c r="J93" i="20"/>
  <c r="I93" i="20"/>
  <c r="V92" i="20"/>
  <c r="S92" i="20"/>
  <c r="L92" i="20"/>
  <c r="K92" i="20"/>
  <c r="J92" i="20"/>
  <c r="I92" i="20"/>
  <c r="V91" i="20"/>
  <c r="S91" i="20"/>
  <c r="L91" i="20"/>
  <c r="K91" i="20"/>
  <c r="J91" i="20"/>
  <c r="I91" i="20"/>
  <c r="V90" i="20"/>
  <c r="S90" i="20"/>
  <c r="L90" i="20"/>
  <c r="K90" i="20"/>
  <c r="J90" i="20"/>
  <c r="I90" i="20"/>
  <c r="V89" i="20"/>
  <c r="S89" i="20"/>
  <c r="L89" i="20"/>
  <c r="K89" i="20"/>
  <c r="J89" i="20"/>
  <c r="I89" i="20"/>
  <c r="V88" i="20"/>
  <c r="S88" i="20"/>
  <c r="L88" i="20"/>
  <c r="K88" i="20"/>
  <c r="J88" i="20"/>
  <c r="I88" i="20"/>
  <c r="V87" i="20"/>
  <c r="S87" i="20"/>
  <c r="L87" i="20"/>
  <c r="K87" i="20"/>
  <c r="J87" i="20"/>
  <c r="I87" i="20"/>
  <c r="V86" i="20"/>
  <c r="S86" i="20"/>
  <c r="L86" i="20"/>
  <c r="K86" i="20"/>
  <c r="J86" i="20"/>
  <c r="I86" i="20"/>
  <c r="V85" i="20"/>
  <c r="S85" i="20"/>
  <c r="L85" i="20"/>
  <c r="K85" i="20"/>
  <c r="J85" i="20"/>
  <c r="I85" i="20"/>
  <c r="V84" i="20"/>
  <c r="S84" i="20"/>
  <c r="L84" i="20"/>
  <c r="K84" i="20"/>
  <c r="J84" i="20"/>
  <c r="I84" i="20"/>
  <c r="V83" i="20"/>
  <c r="S83" i="20"/>
  <c r="L83" i="20"/>
  <c r="K83" i="20"/>
  <c r="J83" i="20"/>
  <c r="I83" i="20"/>
  <c r="P16" i="20"/>
  <c r="P20" i="20" s="1"/>
  <c r="Z128" i="19"/>
  <c r="Y128" i="19"/>
  <c r="V124" i="19"/>
  <c r="S124" i="19"/>
  <c r="L124" i="19"/>
  <c r="K124" i="19"/>
  <c r="J124" i="19"/>
  <c r="I124" i="19"/>
  <c r="V123" i="19"/>
  <c r="S123" i="19"/>
  <c r="L123" i="19"/>
  <c r="K123" i="19"/>
  <c r="J123" i="19"/>
  <c r="I123" i="19"/>
  <c r="V122" i="19"/>
  <c r="S122" i="19"/>
  <c r="L122" i="19"/>
  <c r="K122" i="19"/>
  <c r="J122" i="19"/>
  <c r="I122" i="19"/>
  <c r="V121" i="19"/>
  <c r="S121" i="19"/>
  <c r="L121" i="19"/>
  <c r="K121" i="19"/>
  <c r="J121" i="19"/>
  <c r="I121" i="19"/>
  <c r="V120" i="19"/>
  <c r="S120" i="19"/>
  <c r="L120" i="19"/>
  <c r="K120" i="19"/>
  <c r="J120" i="19"/>
  <c r="I120" i="19"/>
  <c r="V119" i="19"/>
  <c r="S119" i="19"/>
  <c r="M119" i="19"/>
  <c r="K119" i="19"/>
  <c r="J119" i="19"/>
  <c r="I119" i="19"/>
  <c r="V118" i="19"/>
  <c r="S118" i="19"/>
  <c r="L118" i="19"/>
  <c r="K118" i="19"/>
  <c r="J118" i="19"/>
  <c r="I118" i="19"/>
  <c r="V117" i="19"/>
  <c r="S117" i="19"/>
  <c r="M117" i="19"/>
  <c r="K117" i="19"/>
  <c r="J117" i="19"/>
  <c r="I117" i="19"/>
  <c r="V116" i="19"/>
  <c r="S116" i="19"/>
  <c r="L116" i="19"/>
  <c r="K116" i="19"/>
  <c r="J116" i="19"/>
  <c r="I116" i="19"/>
  <c r="V115" i="19"/>
  <c r="S115" i="19"/>
  <c r="M115" i="19"/>
  <c r="K115" i="19"/>
  <c r="J115" i="19"/>
  <c r="I115" i="19"/>
  <c r="V114" i="19"/>
  <c r="S114" i="19"/>
  <c r="L114" i="19"/>
  <c r="K114" i="19"/>
  <c r="J114" i="19"/>
  <c r="I114" i="19"/>
  <c r="V107" i="19"/>
  <c r="S107" i="19"/>
  <c r="M107" i="19"/>
  <c r="M108" i="19" s="1"/>
  <c r="F62" i="19" s="1"/>
  <c r="K107" i="19"/>
  <c r="J107" i="19"/>
  <c r="I107" i="19"/>
  <c r="V106" i="19"/>
  <c r="S106" i="19"/>
  <c r="L106" i="19"/>
  <c r="L108" i="19" s="1"/>
  <c r="E62" i="19" s="1"/>
  <c r="K106" i="19"/>
  <c r="J106" i="19"/>
  <c r="I106" i="19"/>
  <c r="I108" i="19" s="1"/>
  <c r="G62" i="19" s="1"/>
  <c r="M103" i="19"/>
  <c r="V102" i="19"/>
  <c r="V103" i="19" s="1"/>
  <c r="I61" i="19" s="1"/>
  <c r="S102" i="19"/>
  <c r="S103" i="19" s="1"/>
  <c r="H61" i="19" s="1"/>
  <c r="L102" i="19"/>
  <c r="K102" i="19"/>
  <c r="J102" i="19"/>
  <c r="I102" i="19"/>
  <c r="I103" i="19" s="1"/>
  <c r="G61" i="19" s="1"/>
  <c r="M96" i="19"/>
  <c r="F57" i="19" s="1"/>
  <c r="V95" i="19"/>
  <c r="S95" i="19"/>
  <c r="L95" i="19"/>
  <c r="K95" i="19"/>
  <c r="J95" i="19"/>
  <c r="I95" i="19"/>
  <c r="V94" i="19"/>
  <c r="S94" i="19"/>
  <c r="L94" i="19"/>
  <c r="K94" i="19"/>
  <c r="J94" i="19"/>
  <c r="I94" i="19"/>
  <c r="V93" i="19"/>
  <c r="S93" i="19"/>
  <c r="L93" i="19"/>
  <c r="K93" i="19"/>
  <c r="J93" i="19"/>
  <c r="I93" i="19"/>
  <c r="V92" i="19"/>
  <c r="S92" i="19"/>
  <c r="L92" i="19"/>
  <c r="K92" i="19"/>
  <c r="J92" i="19"/>
  <c r="I92" i="19"/>
  <c r="V91" i="19"/>
  <c r="S91" i="19"/>
  <c r="L91" i="19"/>
  <c r="K91" i="19"/>
  <c r="J91" i="19"/>
  <c r="I91" i="19"/>
  <c r="V90" i="19"/>
  <c r="S90" i="19"/>
  <c r="L90" i="19"/>
  <c r="K90" i="19"/>
  <c r="J90" i="19"/>
  <c r="I90" i="19"/>
  <c r="M87" i="19"/>
  <c r="F56" i="19" s="1"/>
  <c r="V86" i="19"/>
  <c r="S86" i="19"/>
  <c r="S87" i="19" s="1"/>
  <c r="H56" i="19" s="1"/>
  <c r="L86" i="19"/>
  <c r="L87" i="19" s="1"/>
  <c r="E56" i="19" s="1"/>
  <c r="K86" i="19"/>
  <c r="J86" i="19"/>
  <c r="I86" i="19"/>
  <c r="P16" i="19"/>
  <c r="P20" i="19" s="1"/>
  <c r="Z108" i="18"/>
  <c r="Y108" i="18"/>
  <c r="V104" i="18"/>
  <c r="S104" i="18"/>
  <c r="L104" i="18"/>
  <c r="K104" i="18"/>
  <c r="J104" i="18"/>
  <c r="I104" i="18"/>
  <c r="V103" i="18"/>
  <c r="S103" i="18"/>
  <c r="L103" i="18"/>
  <c r="K103" i="18"/>
  <c r="J103" i="18"/>
  <c r="I103" i="18"/>
  <c r="V102" i="18"/>
  <c r="S102" i="18"/>
  <c r="L102" i="18"/>
  <c r="K102" i="18"/>
  <c r="J102" i="18"/>
  <c r="I102" i="18"/>
  <c r="V101" i="18"/>
  <c r="S101" i="18"/>
  <c r="M101" i="18"/>
  <c r="K101" i="18"/>
  <c r="J101" i="18"/>
  <c r="I101" i="18"/>
  <c r="V100" i="18"/>
  <c r="S100" i="18"/>
  <c r="M100" i="18"/>
  <c r="K100" i="18"/>
  <c r="J100" i="18"/>
  <c r="I100" i="18"/>
  <c r="V99" i="18"/>
  <c r="S99" i="18"/>
  <c r="M99" i="18"/>
  <c r="K99" i="18"/>
  <c r="J99" i="18"/>
  <c r="I99" i="18"/>
  <c r="V98" i="18"/>
  <c r="S98" i="18"/>
  <c r="M98" i="18"/>
  <c r="K98" i="18"/>
  <c r="J98" i="18"/>
  <c r="I98" i="18"/>
  <c r="V97" i="18"/>
  <c r="S97" i="18"/>
  <c r="M97" i="18"/>
  <c r="K97" i="18"/>
  <c r="J97" i="18"/>
  <c r="I97" i="18"/>
  <c r="V96" i="18"/>
  <c r="S96" i="18"/>
  <c r="L96" i="18"/>
  <c r="K96" i="18"/>
  <c r="J96" i="18"/>
  <c r="I96" i="18"/>
  <c r="V95" i="18"/>
  <c r="S95" i="18"/>
  <c r="M95" i="18"/>
  <c r="K95" i="18"/>
  <c r="J95" i="18"/>
  <c r="I95" i="18"/>
  <c r="V94" i="18"/>
  <c r="S94" i="18"/>
  <c r="M94" i="18"/>
  <c r="K94" i="18"/>
  <c r="J94" i="18"/>
  <c r="I94" i="18"/>
  <c r="V93" i="18"/>
  <c r="S93" i="18"/>
  <c r="M93" i="18"/>
  <c r="K93" i="18"/>
  <c r="J93" i="18"/>
  <c r="I93" i="18"/>
  <c r="V92" i="18"/>
  <c r="S92" i="18"/>
  <c r="M92" i="18"/>
  <c r="K92" i="18"/>
  <c r="J92" i="18"/>
  <c r="I92" i="18"/>
  <c r="V91" i="18"/>
  <c r="S91" i="18"/>
  <c r="L91" i="18"/>
  <c r="K91" i="18"/>
  <c r="J91" i="18"/>
  <c r="I91" i="18"/>
  <c r="V90" i="18"/>
  <c r="S90" i="18"/>
  <c r="M90" i="18"/>
  <c r="K90" i="18"/>
  <c r="J90" i="18"/>
  <c r="I90" i="18"/>
  <c r="V89" i="18"/>
  <c r="S89" i="18"/>
  <c r="L89" i="18"/>
  <c r="K89" i="18"/>
  <c r="J89" i="18"/>
  <c r="I89" i="18"/>
  <c r="V82" i="18"/>
  <c r="S82" i="18"/>
  <c r="L82" i="18"/>
  <c r="K82" i="18"/>
  <c r="J82" i="18"/>
  <c r="I82" i="18"/>
  <c r="V81" i="18"/>
  <c r="S81" i="18"/>
  <c r="M81" i="18"/>
  <c r="M83" i="18" s="1"/>
  <c r="F56" i="18" s="1"/>
  <c r="K81" i="18"/>
  <c r="J81" i="18"/>
  <c r="I81" i="18"/>
  <c r="V80" i="18"/>
  <c r="S80" i="18"/>
  <c r="L80" i="18"/>
  <c r="K80" i="18"/>
  <c r="J80" i="18"/>
  <c r="I80" i="18"/>
  <c r="P16" i="18"/>
  <c r="P20" i="18" s="1"/>
  <c r="Z171" i="17"/>
  <c r="Y171" i="17"/>
  <c r="V167" i="17"/>
  <c r="S167" i="17"/>
  <c r="L167" i="17"/>
  <c r="K167" i="17"/>
  <c r="J167" i="17"/>
  <c r="I167" i="17"/>
  <c r="V166" i="17"/>
  <c r="S166" i="17"/>
  <c r="L166" i="17"/>
  <c r="K166" i="17"/>
  <c r="J166" i="17"/>
  <c r="I166" i="17"/>
  <c r="V165" i="17"/>
  <c r="S165" i="17"/>
  <c r="M165" i="17"/>
  <c r="K165" i="17"/>
  <c r="J165" i="17"/>
  <c r="I165" i="17"/>
  <c r="V164" i="17"/>
  <c r="S164" i="17"/>
  <c r="M164" i="17"/>
  <c r="K164" i="17"/>
  <c r="J164" i="17"/>
  <c r="I164" i="17"/>
  <c r="V163" i="17"/>
  <c r="S163" i="17"/>
  <c r="M163" i="17"/>
  <c r="K163" i="17"/>
  <c r="J163" i="17"/>
  <c r="I163" i="17"/>
  <c r="V162" i="17"/>
  <c r="S162" i="17"/>
  <c r="M162" i="17"/>
  <c r="K162" i="17"/>
  <c r="J162" i="17"/>
  <c r="I162" i="17"/>
  <c r="V161" i="17"/>
  <c r="S161" i="17"/>
  <c r="M161" i="17"/>
  <c r="K161" i="17"/>
  <c r="J161" i="17"/>
  <c r="I161" i="17"/>
  <c r="V160" i="17"/>
  <c r="S160" i="17"/>
  <c r="L160" i="17"/>
  <c r="K160" i="17"/>
  <c r="J160" i="17"/>
  <c r="I160" i="17"/>
  <c r="V156" i="17"/>
  <c r="S156" i="17"/>
  <c r="L156" i="17"/>
  <c r="K156" i="17"/>
  <c r="J156" i="17"/>
  <c r="I156" i="17"/>
  <c r="V155" i="17"/>
  <c r="S155" i="17"/>
  <c r="M155" i="17"/>
  <c r="K155" i="17"/>
  <c r="J155" i="17"/>
  <c r="I155" i="17"/>
  <c r="V154" i="17"/>
  <c r="S154" i="17"/>
  <c r="L154" i="17"/>
  <c r="K154" i="17"/>
  <c r="J154" i="17"/>
  <c r="I154" i="17"/>
  <c r="V153" i="17"/>
  <c r="S153" i="17"/>
  <c r="M153" i="17"/>
  <c r="K153" i="17"/>
  <c r="J153" i="17"/>
  <c r="I153" i="17"/>
  <c r="V152" i="17"/>
  <c r="S152" i="17"/>
  <c r="L152" i="17"/>
  <c r="K152" i="17"/>
  <c r="J152" i="17"/>
  <c r="I152" i="17"/>
  <c r="V151" i="17"/>
  <c r="S151" i="17"/>
  <c r="M151" i="17"/>
  <c r="K151" i="17"/>
  <c r="J151" i="17"/>
  <c r="I151" i="17"/>
  <c r="V150" i="17"/>
  <c r="S150" i="17"/>
  <c r="L150" i="17"/>
  <c r="K150" i="17"/>
  <c r="J150" i="17"/>
  <c r="I150" i="17"/>
  <c r="V149" i="17"/>
  <c r="S149" i="17"/>
  <c r="M149" i="17"/>
  <c r="K149" i="17"/>
  <c r="J149" i="17"/>
  <c r="I149" i="17"/>
  <c r="V148" i="17"/>
  <c r="S148" i="17"/>
  <c r="M148" i="17"/>
  <c r="K148" i="17"/>
  <c r="J148" i="17"/>
  <c r="I148" i="17"/>
  <c r="V147" i="17"/>
  <c r="S147" i="17"/>
  <c r="L147" i="17"/>
  <c r="K147" i="17"/>
  <c r="J147" i="17"/>
  <c r="I147" i="17"/>
  <c r="V146" i="17"/>
  <c r="S146" i="17"/>
  <c r="M146" i="17"/>
  <c r="K146" i="17"/>
  <c r="J146" i="17"/>
  <c r="I146" i="17"/>
  <c r="V145" i="17"/>
  <c r="S145" i="17"/>
  <c r="L145" i="17"/>
  <c r="K145" i="17"/>
  <c r="J145" i="17"/>
  <c r="I145" i="17"/>
  <c r="M142" i="17"/>
  <c r="F64" i="17" s="1"/>
  <c r="V141" i="17"/>
  <c r="S141" i="17"/>
  <c r="L141" i="17"/>
  <c r="K141" i="17"/>
  <c r="J141" i="17"/>
  <c r="I141" i="17"/>
  <c r="V140" i="17"/>
  <c r="S140" i="17"/>
  <c r="L140" i="17"/>
  <c r="K140" i="17"/>
  <c r="J140" i="17"/>
  <c r="I140" i="17"/>
  <c r="V139" i="17"/>
  <c r="S139" i="17"/>
  <c r="L139" i="17"/>
  <c r="K139" i="17"/>
  <c r="J139" i="17"/>
  <c r="I139" i="17"/>
  <c r="V138" i="17"/>
  <c r="S138" i="17"/>
  <c r="L138" i="17"/>
  <c r="K138" i="17"/>
  <c r="J138" i="17"/>
  <c r="I138" i="17"/>
  <c r="V137" i="17"/>
  <c r="S137" i="17"/>
  <c r="L137" i="17"/>
  <c r="K137" i="17"/>
  <c r="J137" i="17"/>
  <c r="I137" i="17"/>
  <c r="V136" i="17"/>
  <c r="S136" i="17"/>
  <c r="L136" i="17"/>
  <c r="K136" i="17"/>
  <c r="J136" i="17"/>
  <c r="I136" i="17"/>
  <c r="V132" i="17"/>
  <c r="S132" i="17"/>
  <c r="L132" i="17"/>
  <c r="K132" i="17"/>
  <c r="J132" i="17"/>
  <c r="I132" i="17"/>
  <c r="V131" i="17"/>
  <c r="S131" i="17"/>
  <c r="L131" i="17"/>
  <c r="K131" i="17"/>
  <c r="J131" i="17"/>
  <c r="I131" i="17"/>
  <c r="V130" i="17"/>
  <c r="S130" i="17"/>
  <c r="L130" i="17"/>
  <c r="K130" i="17"/>
  <c r="J130" i="17"/>
  <c r="I130" i="17"/>
  <c r="V129" i="17"/>
  <c r="S129" i="17"/>
  <c r="M129" i="17"/>
  <c r="K129" i="17"/>
  <c r="J129" i="17"/>
  <c r="I129" i="17"/>
  <c r="V128" i="17"/>
  <c r="S128" i="17"/>
  <c r="M128" i="17"/>
  <c r="K128" i="17"/>
  <c r="J128" i="17"/>
  <c r="I128" i="17"/>
  <c r="V127" i="17"/>
  <c r="S127" i="17"/>
  <c r="L127" i="17"/>
  <c r="K127" i="17"/>
  <c r="J127" i="17"/>
  <c r="I127" i="17"/>
  <c r="V126" i="17"/>
  <c r="S126" i="17"/>
  <c r="M126" i="17"/>
  <c r="K126" i="17"/>
  <c r="J126" i="17"/>
  <c r="I126" i="17"/>
  <c r="V125" i="17"/>
  <c r="S125" i="17"/>
  <c r="M125" i="17"/>
  <c r="K125" i="17"/>
  <c r="J125" i="17"/>
  <c r="I125" i="17"/>
  <c r="V124" i="17"/>
  <c r="S124" i="17"/>
  <c r="M124" i="17"/>
  <c r="K124" i="17"/>
  <c r="J124" i="17"/>
  <c r="I124" i="17"/>
  <c r="V123" i="17"/>
  <c r="S123" i="17"/>
  <c r="M123" i="17"/>
  <c r="K123" i="17"/>
  <c r="J123" i="17"/>
  <c r="I123" i="17"/>
  <c r="V122" i="17"/>
  <c r="S122" i="17"/>
  <c r="L122" i="17"/>
  <c r="K122" i="17"/>
  <c r="J122" i="17"/>
  <c r="I122" i="17"/>
  <c r="V121" i="17"/>
  <c r="S121" i="17"/>
  <c r="M121" i="17"/>
  <c r="K121" i="17"/>
  <c r="J121" i="17"/>
  <c r="I121" i="17"/>
  <c r="V120" i="17"/>
  <c r="S120" i="17"/>
  <c r="M120" i="17"/>
  <c r="K120" i="17"/>
  <c r="J120" i="17"/>
  <c r="I120" i="17"/>
  <c r="V119" i="17"/>
  <c r="S119" i="17"/>
  <c r="M119" i="17"/>
  <c r="K119" i="17"/>
  <c r="J119" i="17"/>
  <c r="I119" i="17"/>
  <c r="V118" i="17"/>
  <c r="S118" i="17"/>
  <c r="M118" i="17"/>
  <c r="K118" i="17"/>
  <c r="J118" i="17"/>
  <c r="I118" i="17"/>
  <c r="V117" i="17"/>
  <c r="S117" i="17"/>
  <c r="L117" i="17"/>
  <c r="K117" i="17"/>
  <c r="J117" i="17"/>
  <c r="I117" i="17"/>
  <c r="V113" i="17"/>
  <c r="S113" i="17"/>
  <c r="L113" i="17"/>
  <c r="K113" i="17"/>
  <c r="J113" i="17"/>
  <c r="I113" i="17"/>
  <c r="V112" i="17"/>
  <c r="S112" i="17"/>
  <c r="M112" i="17"/>
  <c r="K112" i="17"/>
  <c r="J112" i="17"/>
  <c r="I112" i="17"/>
  <c r="V111" i="17"/>
  <c r="S111" i="17"/>
  <c r="M111" i="17"/>
  <c r="K111" i="17"/>
  <c r="J111" i="17"/>
  <c r="I111" i="17"/>
  <c r="V110" i="17"/>
  <c r="S110" i="17"/>
  <c r="L110" i="17"/>
  <c r="K110" i="17"/>
  <c r="J110" i="17"/>
  <c r="I110" i="17"/>
  <c r="V109" i="17"/>
  <c r="S109" i="17"/>
  <c r="M109" i="17"/>
  <c r="K109" i="17"/>
  <c r="J109" i="17"/>
  <c r="I109" i="17"/>
  <c r="V108" i="17"/>
  <c r="S108" i="17"/>
  <c r="M108" i="17"/>
  <c r="K108" i="17"/>
  <c r="J108" i="17"/>
  <c r="I108" i="17"/>
  <c r="V107" i="17"/>
  <c r="S107" i="17"/>
  <c r="M107" i="17"/>
  <c r="K107" i="17"/>
  <c r="J107" i="17"/>
  <c r="I107" i="17"/>
  <c r="V106" i="17"/>
  <c r="S106" i="17"/>
  <c r="M106" i="17"/>
  <c r="K106" i="17"/>
  <c r="J106" i="17"/>
  <c r="I106" i="17"/>
  <c r="V105" i="17"/>
  <c r="S105" i="17"/>
  <c r="L105" i="17"/>
  <c r="K105" i="17"/>
  <c r="J105" i="17"/>
  <c r="I105" i="17"/>
  <c r="M99" i="17"/>
  <c r="F58" i="17" s="1"/>
  <c r="V98" i="17"/>
  <c r="V99" i="17" s="1"/>
  <c r="I58" i="17" s="1"/>
  <c r="S98" i="17"/>
  <c r="S99" i="17" s="1"/>
  <c r="H58" i="17" s="1"/>
  <c r="L98" i="17"/>
  <c r="L99" i="17" s="1"/>
  <c r="E58" i="17" s="1"/>
  <c r="K98" i="17"/>
  <c r="J98" i="17"/>
  <c r="I98" i="17"/>
  <c r="I99" i="17" s="1"/>
  <c r="G58" i="17" s="1"/>
  <c r="M95" i="17"/>
  <c r="F57" i="17" s="1"/>
  <c r="V94" i="17"/>
  <c r="S94" i="17"/>
  <c r="L94" i="17"/>
  <c r="K94" i="17"/>
  <c r="J94" i="17"/>
  <c r="I94" i="17"/>
  <c r="V93" i="17"/>
  <c r="S93" i="17"/>
  <c r="L93" i="17"/>
  <c r="K93" i="17"/>
  <c r="J93" i="17"/>
  <c r="I93" i="17"/>
  <c r="I95" i="17" s="1"/>
  <c r="G57" i="17" s="1"/>
  <c r="M90" i="17"/>
  <c r="F56" i="17" s="1"/>
  <c r="V89" i="17"/>
  <c r="S89" i="17"/>
  <c r="L89" i="17"/>
  <c r="K89" i="17"/>
  <c r="J89" i="17"/>
  <c r="I89" i="17"/>
  <c r="V88" i="17"/>
  <c r="S88" i="17"/>
  <c r="L88" i="17"/>
  <c r="K88" i="17"/>
  <c r="J88" i="17"/>
  <c r="I88" i="17"/>
  <c r="V87" i="17"/>
  <c r="S87" i="17"/>
  <c r="L87" i="17"/>
  <c r="K87" i="17"/>
  <c r="J87" i="17"/>
  <c r="I87" i="17"/>
  <c r="V86" i="17"/>
  <c r="S86" i="17"/>
  <c r="L86" i="17"/>
  <c r="K86" i="17"/>
  <c r="J86" i="17"/>
  <c r="I86" i="17"/>
  <c r="P16" i="17"/>
  <c r="P20" i="17" s="1"/>
  <c r="Z260" i="15"/>
  <c r="Y260" i="15"/>
  <c r="V256" i="15"/>
  <c r="S256" i="15"/>
  <c r="L256" i="15"/>
  <c r="K256" i="15"/>
  <c r="J256" i="15"/>
  <c r="I256" i="15"/>
  <c r="V255" i="15"/>
  <c r="S255" i="15"/>
  <c r="L255" i="15"/>
  <c r="K255" i="15"/>
  <c r="J255" i="15"/>
  <c r="I255" i="15"/>
  <c r="V254" i="15"/>
  <c r="S254" i="15"/>
  <c r="M254" i="15"/>
  <c r="M257" i="15" s="1"/>
  <c r="F70" i="15" s="1"/>
  <c r="K254" i="15"/>
  <c r="J254" i="15"/>
  <c r="I254" i="15"/>
  <c r="V253" i="15"/>
  <c r="S253" i="15"/>
  <c r="L253" i="15"/>
  <c r="K253" i="15"/>
  <c r="J253" i="15"/>
  <c r="I253" i="15"/>
  <c r="V252" i="15"/>
  <c r="S252" i="15"/>
  <c r="L252" i="15"/>
  <c r="K252" i="15"/>
  <c r="J252" i="15"/>
  <c r="I252" i="15"/>
  <c r="V248" i="15"/>
  <c r="S248" i="15"/>
  <c r="L248" i="15"/>
  <c r="K248" i="15"/>
  <c r="J248" i="15"/>
  <c r="I248" i="15"/>
  <c r="V247" i="15"/>
  <c r="S247" i="15"/>
  <c r="L247" i="15"/>
  <c r="K247" i="15"/>
  <c r="J247" i="15"/>
  <c r="I247" i="15"/>
  <c r="V246" i="15"/>
  <c r="S246" i="15"/>
  <c r="M246" i="15"/>
  <c r="M249" i="15" s="1"/>
  <c r="F69" i="15" s="1"/>
  <c r="K246" i="15"/>
  <c r="J246" i="15"/>
  <c r="I246" i="15"/>
  <c r="V245" i="15"/>
  <c r="S245" i="15"/>
  <c r="L245" i="15"/>
  <c r="K245" i="15"/>
  <c r="J245" i="15"/>
  <c r="I245" i="15"/>
  <c r="V241" i="15"/>
  <c r="S241" i="15"/>
  <c r="L241" i="15"/>
  <c r="K241" i="15"/>
  <c r="J241" i="15"/>
  <c r="I241" i="15"/>
  <c r="V240" i="15"/>
  <c r="S240" i="15"/>
  <c r="M240" i="15"/>
  <c r="K240" i="15"/>
  <c r="J240" i="15"/>
  <c r="I240" i="15"/>
  <c r="V239" i="15"/>
  <c r="S239" i="15"/>
  <c r="M239" i="15"/>
  <c r="K239" i="15"/>
  <c r="J239" i="15"/>
  <c r="I239" i="15"/>
  <c r="V238" i="15"/>
  <c r="S238" i="15"/>
  <c r="L238" i="15"/>
  <c r="K238" i="15"/>
  <c r="J238" i="15"/>
  <c r="I238" i="15"/>
  <c r="V237" i="15"/>
  <c r="S237" i="15"/>
  <c r="M237" i="15"/>
  <c r="K237" i="15"/>
  <c r="J237" i="15"/>
  <c r="I237" i="15"/>
  <c r="V236" i="15"/>
  <c r="S236" i="15"/>
  <c r="L236" i="15"/>
  <c r="K236" i="15"/>
  <c r="J236" i="15"/>
  <c r="I236" i="15"/>
  <c r="V235" i="15"/>
  <c r="S235" i="15"/>
  <c r="M235" i="15"/>
  <c r="K235" i="15"/>
  <c r="J235" i="15"/>
  <c r="I235" i="15"/>
  <c r="V234" i="15"/>
  <c r="S234" i="15"/>
  <c r="L234" i="15"/>
  <c r="K234" i="15"/>
  <c r="J234" i="15"/>
  <c r="I234" i="15"/>
  <c r="V233" i="15"/>
  <c r="S233" i="15"/>
  <c r="M233" i="15"/>
  <c r="K233" i="15"/>
  <c r="J233" i="15"/>
  <c r="I233" i="15"/>
  <c r="V232" i="15"/>
  <c r="S232" i="15"/>
  <c r="L232" i="15"/>
  <c r="K232" i="15"/>
  <c r="J232" i="15"/>
  <c r="I232" i="15"/>
  <c r="V231" i="15"/>
  <c r="S231" i="15"/>
  <c r="M231" i="15"/>
  <c r="K231" i="15"/>
  <c r="J231" i="15"/>
  <c r="I231" i="15"/>
  <c r="V230" i="15"/>
  <c r="S230" i="15"/>
  <c r="L230" i="15"/>
  <c r="K230" i="15"/>
  <c r="J230" i="15"/>
  <c r="I230" i="15"/>
  <c r="V229" i="15"/>
  <c r="S229" i="15"/>
  <c r="M229" i="15"/>
  <c r="K229" i="15"/>
  <c r="J229" i="15"/>
  <c r="I229" i="15"/>
  <c r="V228" i="15"/>
  <c r="S228" i="15"/>
  <c r="L228" i="15"/>
  <c r="K228" i="15"/>
  <c r="J228" i="15"/>
  <c r="I228" i="15"/>
  <c r="V227" i="15"/>
  <c r="S227" i="15"/>
  <c r="M227" i="15"/>
  <c r="K227" i="15"/>
  <c r="J227" i="15"/>
  <c r="I227" i="15"/>
  <c r="V226" i="15"/>
  <c r="S226" i="15"/>
  <c r="M226" i="15"/>
  <c r="K226" i="15"/>
  <c r="J226" i="15"/>
  <c r="I226" i="15"/>
  <c r="V225" i="15"/>
  <c r="S225" i="15"/>
  <c r="L225" i="15"/>
  <c r="K225" i="15"/>
  <c r="J225" i="15"/>
  <c r="I225" i="15"/>
  <c r="V224" i="15"/>
  <c r="S224" i="15"/>
  <c r="M224" i="15"/>
  <c r="K224" i="15"/>
  <c r="J224" i="15"/>
  <c r="I224" i="15"/>
  <c r="V223" i="15"/>
  <c r="S223" i="15"/>
  <c r="L223" i="15"/>
  <c r="K223" i="15"/>
  <c r="J223" i="15"/>
  <c r="I223" i="15"/>
  <c r="V222" i="15"/>
  <c r="S222" i="15"/>
  <c r="M222" i="15"/>
  <c r="K222" i="15"/>
  <c r="J222" i="15"/>
  <c r="I222" i="15"/>
  <c r="V221" i="15"/>
  <c r="S221" i="15"/>
  <c r="M221" i="15"/>
  <c r="K221" i="15"/>
  <c r="J221" i="15"/>
  <c r="I221" i="15"/>
  <c r="V220" i="15"/>
  <c r="S220" i="15"/>
  <c r="L220" i="15"/>
  <c r="K220" i="15"/>
  <c r="J220" i="15"/>
  <c r="I220" i="15"/>
  <c r="V219" i="15"/>
  <c r="S219" i="15"/>
  <c r="M219" i="15"/>
  <c r="K219" i="15"/>
  <c r="J219" i="15"/>
  <c r="I219" i="15"/>
  <c r="V218" i="15"/>
  <c r="S218" i="15"/>
  <c r="L218" i="15"/>
  <c r="K218" i="15"/>
  <c r="J218" i="15"/>
  <c r="I218" i="15"/>
  <c r="V217" i="15"/>
  <c r="S217" i="15"/>
  <c r="M217" i="15"/>
  <c r="K217" i="15"/>
  <c r="J217" i="15"/>
  <c r="I217" i="15"/>
  <c r="V216" i="15"/>
  <c r="S216" i="15"/>
  <c r="M216" i="15"/>
  <c r="K216" i="15"/>
  <c r="J216" i="15"/>
  <c r="I216" i="15"/>
  <c r="V215" i="15"/>
  <c r="S215" i="15"/>
  <c r="L215" i="15"/>
  <c r="K215" i="15"/>
  <c r="J215" i="15"/>
  <c r="I215" i="15"/>
  <c r="V214" i="15"/>
  <c r="S214" i="15"/>
  <c r="M214" i="15"/>
  <c r="K214" i="15"/>
  <c r="J214" i="15"/>
  <c r="I214" i="15"/>
  <c r="V213" i="15"/>
  <c r="S213" i="15"/>
  <c r="L213" i="15"/>
  <c r="K213" i="15"/>
  <c r="J213" i="15"/>
  <c r="I213" i="15"/>
  <c r="V212" i="15"/>
  <c r="S212" i="15"/>
  <c r="M212" i="15"/>
  <c r="K212" i="15"/>
  <c r="J212" i="15"/>
  <c r="I212" i="15"/>
  <c r="V211" i="15"/>
  <c r="S211" i="15"/>
  <c r="L211" i="15"/>
  <c r="K211" i="15"/>
  <c r="J211" i="15"/>
  <c r="I211" i="15"/>
  <c r="V210" i="15"/>
  <c r="S210" i="15"/>
  <c r="M210" i="15"/>
  <c r="K210" i="15"/>
  <c r="J210" i="15"/>
  <c r="I210" i="15"/>
  <c r="V209" i="15"/>
  <c r="S209" i="15"/>
  <c r="L209" i="15"/>
  <c r="K209" i="15"/>
  <c r="J209" i="15"/>
  <c r="I209" i="15"/>
  <c r="V205" i="15"/>
  <c r="S205" i="15"/>
  <c r="L205" i="15"/>
  <c r="K205" i="15"/>
  <c r="J205" i="15"/>
  <c r="I205" i="15"/>
  <c r="V204" i="15"/>
  <c r="S204" i="15"/>
  <c r="L204" i="15"/>
  <c r="K204" i="15"/>
  <c r="J204" i="15"/>
  <c r="I204" i="15"/>
  <c r="V203" i="15"/>
  <c r="S203" i="15"/>
  <c r="L203" i="15"/>
  <c r="K203" i="15"/>
  <c r="J203" i="15"/>
  <c r="I203" i="15"/>
  <c r="V202" i="15"/>
  <c r="S202" i="15"/>
  <c r="L202" i="15"/>
  <c r="K202" i="15"/>
  <c r="J202" i="15"/>
  <c r="I202" i="15"/>
  <c r="V201" i="15"/>
  <c r="S201" i="15"/>
  <c r="L201" i="15"/>
  <c r="K201" i="15"/>
  <c r="J201" i="15"/>
  <c r="I201" i="15"/>
  <c r="V200" i="15"/>
  <c r="S200" i="15"/>
  <c r="L200" i="15"/>
  <c r="K200" i="15"/>
  <c r="J200" i="15"/>
  <c r="I200" i="15"/>
  <c r="V199" i="15"/>
  <c r="S199" i="15"/>
  <c r="L199" i="15"/>
  <c r="K199" i="15"/>
  <c r="J199" i="15"/>
  <c r="I199" i="15"/>
  <c r="V198" i="15"/>
  <c r="S198" i="15"/>
  <c r="M198" i="15"/>
  <c r="K198" i="15"/>
  <c r="J198" i="15"/>
  <c r="I198" i="15"/>
  <c r="V197" i="15"/>
  <c r="S197" i="15"/>
  <c r="L197" i="15"/>
  <c r="K197" i="15"/>
  <c r="J197" i="15"/>
  <c r="I197" i="15"/>
  <c r="V196" i="15"/>
  <c r="S196" i="15"/>
  <c r="M196" i="15"/>
  <c r="K196" i="15"/>
  <c r="J196" i="15"/>
  <c r="I196" i="15"/>
  <c r="V195" i="15"/>
  <c r="S195" i="15"/>
  <c r="M195" i="15"/>
  <c r="K195" i="15"/>
  <c r="J195" i="15"/>
  <c r="I195" i="15"/>
  <c r="V194" i="15"/>
  <c r="S194" i="15"/>
  <c r="L194" i="15"/>
  <c r="K194" i="15"/>
  <c r="J194" i="15"/>
  <c r="I194" i="15"/>
  <c r="V193" i="15"/>
  <c r="S193" i="15"/>
  <c r="M193" i="15"/>
  <c r="K193" i="15"/>
  <c r="J193" i="15"/>
  <c r="I193" i="15"/>
  <c r="V192" i="15"/>
  <c r="S192" i="15"/>
  <c r="M192" i="15"/>
  <c r="K192" i="15"/>
  <c r="J192" i="15"/>
  <c r="I192" i="15"/>
  <c r="V191" i="15"/>
  <c r="S191" i="15"/>
  <c r="M191" i="15"/>
  <c r="K191" i="15"/>
  <c r="J191" i="15"/>
  <c r="I191" i="15"/>
  <c r="V190" i="15"/>
  <c r="S190" i="15"/>
  <c r="L190" i="15"/>
  <c r="K190" i="15"/>
  <c r="J190" i="15"/>
  <c r="I190" i="15"/>
  <c r="V189" i="15"/>
  <c r="S189" i="15"/>
  <c r="M189" i="15"/>
  <c r="K189" i="15"/>
  <c r="J189" i="15"/>
  <c r="I189" i="15"/>
  <c r="V188" i="15"/>
  <c r="S188" i="15"/>
  <c r="M188" i="15"/>
  <c r="K188" i="15"/>
  <c r="J188" i="15"/>
  <c r="I188" i="15"/>
  <c r="V187" i="15"/>
  <c r="S187" i="15"/>
  <c r="M187" i="15"/>
  <c r="K187" i="15"/>
  <c r="J187" i="15"/>
  <c r="I187" i="15"/>
  <c r="V186" i="15"/>
  <c r="S186" i="15"/>
  <c r="M186" i="15"/>
  <c r="K186" i="15"/>
  <c r="J186" i="15"/>
  <c r="I186" i="15"/>
  <c r="V185" i="15"/>
  <c r="S185" i="15"/>
  <c r="L185" i="15"/>
  <c r="K185" i="15"/>
  <c r="J185" i="15"/>
  <c r="I185" i="15"/>
  <c r="V181" i="15"/>
  <c r="S181" i="15"/>
  <c r="L181" i="15"/>
  <c r="K181" i="15"/>
  <c r="J181" i="15"/>
  <c r="I181" i="15"/>
  <c r="V180" i="15"/>
  <c r="S180" i="15"/>
  <c r="L180" i="15"/>
  <c r="K180" i="15"/>
  <c r="J180" i="15"/>
  <c r="I180" i="15"/>
  <c r="V179" i="15"/>
  <c r="S179" i="15"/>
  <c r="L179" i="15"/>
  <c r="K179" i="15"/>
  <c r="J179" i="15"/>
  <c r="I179" i="15"/>
  <c r="V178" i="15"/>
  <c r="S178" i="15"/>
  <c r="L178" i="15"/>
  <c r="K178" i="15"/>
  <c r="J178" i="15"/>
  <c r="I178" i="15"/>
  <c r="V177" i="15"/>
  <c r="S177" i="15"/>
  <c r="L177" i="15"/>
  <c r="K177" i="15"/>
  <c r="J177" i="15"/>
  <c r="I177" i="15"/>
  <c r="V176" i="15"/>
  <c r="S176" i="15"/>
  <c r="M176" i="15"/>
  <c r="K176" i="15"/>
  <c r="J176" i="15"/>
  <c r="I176" i="15"/>
  <c r="V175" i="15"/>
  <c r="S175" i="15"/>
  <c r="L175" i="15"/>
  <c r="K175" i="15"/>
  <c r="J175" i="15"/>
  <c r="I175" i="15"/>
  <c r="V174" i="15"/>
  <c r="S174" i="15"/>
  <c r="M174" i="15"/>
  <c r="K174" i="15"/>
  <c r="J174" i="15"/>
  <c r="I174" i="15"/>
  <c r="V173" i="15"/>
  <c r="S173" i="15"/>
  <c r="L173" i="15"/>
  <c r="K173" i="15"/>
  <c r="J173" i="15"/>
  <c r="I173" i="15"/>
  <c r="V172" i="15"/>
  <c r="S172" i="15"/>
  <c r="M172" i="15"/>
  <c r="K172" i="15"/>
  <c r="J172" i="15"/>
  <c r="I172" i="15"/>
  <c r="V171" i="15"/>
  <c r="S171" i="15"/>
  <c r="M171" i="15"/>
  <c r="K171" i="15"/>
  <c r="J171" i="15"/>
  <c r="I171" i="15"/>
  <c r="V170" i="15"/>
  <c r="S170" i="15"/>
  <c r="L170" i="15"/>
  <c r="K170" i="15"/>
  <c r="J170" i="15"/>
  <c r="I170" i="15"/>
  <c r="V169" i="15"/>
  <c r="S169" i="15"/>
  <c r="M169" i="15"/>
  <c r="K169" i="15"/>
  <c r="J169" i="15"/>
  <c r="I169" i="15"/>
  <c r="V168" i="15"/>
  <c r="S168" i="15"/>
  <c r="L168" i="15"/>
  <c r="K168" i="15"/>
  <c r="J168" i="15"/>
  <c r="I168" i="15"/>
  <c r="V167" i="15"/>
  <c r="S167" i="15"/>
  <c r="M167" i="15"/>
  <c r="K167" i="15"/>
  <c r="J167" i="15"/>
  <c r="I167" i="15"/>
  <c r="V166" i="15"/>
  <c r="S166" i="15"/>
  <c r="L166" i="15"/>
  <c r="K166" i="15"/>
  <c r="J166" i="15"/>
  <c r="I166" i="15"/>
  <c r="V165" i="15"/>
  <c r="S165" i="15"/>
  <c r="M165" i="15"/>
  <c r="K165" i="15"/>
  <c r="J165" i="15"/>
  <c r="I165" i="15"/>
  <c r="V164" i="15"/>
  <c r="S164" i="15"/>
  <c r="L164" i="15"/>
  <c r="K164" i="15"/>
  <c r="J164" i="15"/>
  <c r="I164" i="15"/>
  <c r="V163" i="15"/>
  <c r="S163" i="15"/>
  <c r="M163" i="15"/>
  <c r="K163" i="15"/>
  <c r="J163" i="15"/>
  <c r="I163" i="15"/>
  <c r="V162" i="15"/>
  <c r="S162" i="15"/>
  <c r="L162" i="15"/>
  <c r="K162" i="15"/>
  <c r="J162" i="15"/>
  <c r="I162" i="15"/>
  <c r="V161" i="15"/>
  <c r="S161" i="15"/>
  <c r="M161" i="15"/>
  <c r="K161" i="15"/>
  <c r="J161" i="15"/>
  <c r="I161" i="15"/>
  <c r="V160" i="15"/>
  <c r="S160" i="15"/>
  <c r="L160" i="15"/>
  <c r="K160" i="15"/>
  <c r="J160" i="15"/>
  <c r="I160" i="15"/>
  <c r="V159" i="15"/>
  <c r="S159" i="15"/>
  <c r="M159" i="15"/>
  <c r="K159" i="15"/>
  <c r="J159" i="15"/>
  <c r="I159" i="15"/>
  <c r="V158" i="15"/>
  <c r="S158" i="15"/>
  <c r="L158" i="15"/>
  <c r="K158" i="15"/>
  <c r="J158" i="15"/>
  <c r="I158" i="15"/>
  <c r="V157" i="15"/>
  <c r="S157" i="15"/>
  <c r="M157" i="15"/>
  <c r="K157" i="15"/>
  <c r="J157" i="15"/>
  <c r="I157" i="15"/>
  <c r="V156" i="15"/>
  <c r="S156" i="15"/>
  <c r="L156" i="15"/>
  <c r="K156" i="15"/>
  <c r="J156" i="15"/>
  <c r="I156" i="15"/>
  <c r="V155" i="15"/>
  <c r="S155" i="15"/>
  <c r="M155" i="15"/>
  <c r="K155" i="15"/>
  <c r="J155" i="15"/>
  <c r="I155" i="15"/>
  <c r="V154" i="15"/>
  <c r="S154" i="15"/>
  <c r="M154" i="15"/>
  <c r="K154" i="15"/>
  <c r="J154" i="15"/>
  <c r="I154" i="15"/>
  <c r="V153" i="15"/>
  <c r="S153" i="15"/>
  <c r="L153" i="15"/>
  <c r="K153" i="15"/>
  <c r="J153" i="15"/>
  <c r="I153" i="15"/>
  <c r="V152" i="15"/>
  <c r="S152" i="15"/>
  <c r="M152" i="15"/>
  <c r="K152" i="15"/>
  <c r="J152" i="15"/>
  <c r="I152" i="15"/>
  <c r="V151" i="15"/>
  <c r="S151" i="15"/>
  <c r="L151" i="15"/>
  <c r="K151" i="15"/>
  <c r="J151" i="15"/>
  <c r="I151" i="15"/>
  <c r="V147" i="15"/>
  <c r="S147" i="15"/>
  <c r="M147" i="15"/>
  <c r="K147" i="15"/>
  <c r="J147" i="15"/>
  <c r="I147" i="15"/>
  <c r="V146" i="15"/>
  <c r="S146" i="15"/>
  <c r="M146" i="15"/>
  <c r="K146" i="15"/>
  <c r="J146" i="15"/>
  <c r="I146" i="15"/>
  <c r="V145" i="15"/>
  <c r="S145" i="15"/>
  <c r="L145" i="15"/>
  <c r="K145" i="15"/>
  <c r="J145" i="15"/>
  <c r="I145" i="15"/>
  <c r="V144" i="15"/>
  <c r="S144" i="15"/>
  <c r="M144" i="15"/>
  <c r="K144" i="15"/>
  <c r="J144" i="15"/>
  <c r="I144" i="15"/>
  <c r="V143" i="15"/>
  <c r="S143" i="15"/>
  <c r="M143" i="15"/>
  <c r="K143" i="15"/>
  <c r="J143" i="15"/>
  <c r="I143" i="15"/>
  <c r="V142" i="15"/>
  <c r="S142" i="15"/>
  <c r="M142" i="15"/>
  <c r="K142" i="15"/>
  <c r="J142" i="15"/>
  <c r="I142" i="15"/>
  <c r="V141" i="15"/>
  <c r="S141" i="15"/>
  <c r="L141" i="15"/>
  <c r="K141" i="15"/>
  <c r="J141" i="15"/>
  <c r="I141" i="15"/>
  <c r="M135" i="15"/>
  <c r="F61" i="15" s="1"/>
  <c r="V134" i="15"/>
  <c r="V135" i="15" s="1"/>
  <c r="I61" i="15" s="1"/>
  <c r="S134" i="15"/>
  <c r="S135" i="15" s="1"/>
  <c r="H61" i="15" s="1"/>
  <c r="L134" i="15"/>
  <c r="L135" i="15" s="1"/>
  <c r="E61" i="15" s="1"/>
  <c r="K134" i="15"/>
  <c r="J134" i="15"/>
  <c r="I134" i="15"/>
  <c r="I135" i="15" s="1"/>
  <c r="G61" i="15" s="1"/>
  <c r="M131" i="15"/>
  <c r="F60" i="15" s="1"/>
  <c r="V130" i="15"/>
  <c r="S130" i="15"/>
  <c r="L130" i="15"/>
  <c r="K130" i="15"/>
  <c r="J130" i="15"/>
  <c r="I130" i="15"/>
  <c r="V129" i="15"/>
  <c r="S129" i="15"/>
  <c r="L129" i="15"/>
  <c r="K129" i="15"/>
  <c r="J129" i="15"/>
  <c r="I129" i="15"/>
  <c r="V128" i="15"/>
  <c r="S128" i="15"/>
  <c r="L128" i="15"/>
  <c r="K128" i="15"/>
  <c r="J128" i="15"/>
  <c r="I128" i="15"/>
  <c r="V127" i="15"/>
  <c r="S127" i="15"/>
  <c r="L127" i="15"/>
  <c r="K127" i="15"/>
  <c r="J127" i="15"/>
  <c r="I127" i="15"/>
  <c r="V126" i="15"/>
  <c r="S126" i="15"/>
  <c r="L126" i="15"/>
  <c r="K126" i="15"/>
  <c r="J126" i="15"/>
  <c r="I126" i="15"/>
  <c r="V125" i="15"/>
  <c r="S125" i="15"/>
  <c r="L125" i="15"/>
  <c r="K125" i="15"/>
  <c r="J125" i="15"/>
  <c r="I125" i="15"/>
  <c r="V124" i="15"/>
  <c r="S124" i="15"/>
  <c r="L124" i="15"/>
  <c r="K124" i="15"/>
  <c r="J124" i="15"/>
  <c r="I124" i="15"/>
  <c r="V120" i="15"/>
  <c r="S120" i="15"/>
  <c r="L120" i="15"/>
  <c r="K120" i="15"/>
  <c r="J120" i="15"/>
  <c r="I120" i="15"/>
  <c r="V119" i="15"/>
  <c r="S119" i="15"/>
  <c r="M119" i="15"/>
  <c r="K119" i="15"/>
  <c r="J119" i="15"/>
  <c r="I119" i="15"/>
  <c r="V118" i="15"/>
  <c r="S118" i="15"/>
  <c r="M118" i="15"/>
  <c r="K118" i="15"/>
  <c r="J118" i="15"/>
  <c r="I118" i="15"/>
  <c r="V117" i="15"/>
  <c r="S117" i="15"/>
  <c r="M117" i="15"/>
  <c r="K117" i="15"/>
  <c r="J117" i="15"/>
  <c r="I117" i="15"/>
  <c r="V116" i="15"/>
  <c r="S116" i="15"/>
  <c r="L116" i="15"/>
  <c r="K116" i="15"/>
  <c r="J116" i="15"/>
  <c r="I116" i="15"/>
  <c r="V115" i="15"/>
  <c r="S115" i="15"/>
  <c r="M115" i="15"/>
  <c r="K115" i="15"/>
  <c r="J115" i="15"/>
  <c r="I115" i="15"/>
  <c r="V114" i="15"/>
  <c r="S114" i="15"/>
  <c r="M114" i="15"/>
  <c r="K114" i="15"/>
  <c r="J114" i="15"/>
  <c r="I114" i="15"/>
  <c r="V113" i="15"/>
  <c r="S113" i="15"/>
  <c r="L113" i="15"/>
  <c r="K113" i="15"/>
  <c r="J113" i="15"/>
  <c r="I113" i="15"/>
  <c r="V112" i="15"/>
  <c r="S112" i="15"/>
  <c r="M112" i="15"/>
  <c r="K112" i="15"/>
  <c r="J112" i="15"/>
  <c r="I112" i="15"/>
  <c r="V111" i="15"/>
  <c r="S111" i="15"/>
  <c r="M111" i="15"/>
  <c r="K111" i="15"/>
  <c r="J111" i="15"/>
  <c r="I111" i="15"/>
  <c r="V110" i="15"/>
  <c r="S110" i="15"/>
  <c r="L110" i="15"/>
  <c r="K110" i="15"/>
  <c r="J110" i="15"/>
  <c r="I110" i="15"/>
  <c r="M107" i="15"/>
  <c r="F58" i="15" s="1"/>
  <c r="V106" i="15"/>
  <c r="V107" i="15" s="1"/>
  <c r="I58" i="15" s="1"/>
  <c r="S106" i="15"/>
  <c r="S107" i="15" s="1"/>
  <c r="H58" i="15" s="1"/>
  <c r="L106" i="15"/>
  <c r="L107" i="15" s="1"/>
  <c r="E58" i="15" s="1"/>
  <c r="K106" i="15"/>
  <c r="J106" i="15"/>
  <c r="I106" i="15"/>
  <c r="I107" i="15" s="1"/>
  <c r="G58" i="15" s="1"/>
  <c r="M103" i="15"/>
  <c r="F57" i="15" s="1"/>
  <c r="V102" i="15"/>
  <c r="V103" i="15" s="1"/>
  <c r="I57" i="15" s="1"/>
  <c r="S102" i="15"/>
  <c r="S103" i="15" s="1"/>
  <c r="H57" i="15" s="1"/>
  <c r="L102" i="15"/>
  <c r="L103" i="15" s="1"/>
  <c r="E57" i="15" s="1"/>
  <c r="K102" i="15"/>
  <c r="J102" i="15"/>
  <c r="I102" i="15"/>
  <c r="I103" i="15" s="1"/>
  <c r="G57" i="15" s="1"/>
  <c r="V98" i="15"/>
  <c r="S98" i="15"/>
  <c r="L98" i="15"/>
  <c r="K98" i="15"/>
  <c r="J98" i="15"/>
  <c r="I98" i="15"/>
  <c r="V97" i="15"/>
  <c r="S97" i="15"/>
  <c r="M97" i="15"/>
  <c r="K97" i="15"/>
  <c r="J97" i="15"/>
  <c r="I97" i="15"/>
  <c r="V96" i="15"/>
  <c r="S96" i="15"/>
  <c r="L96" i="15"/>
  <c r="K96" i="15"/>
  <c r="J96" i="15"/>
  <c r="I96" i="15"/>
  <c r="V95" i="15"/>
  <c r="S95" i="15"/>
  <c r="L95" i="15"/>
  <c r="K95" i="15"/>
  <c r="J95" i="15"/>
  <c r="I95" i="15"/>
  <c r="V94" i="15"/>
  <c r="S94" i="15"/>
  <c r="L94" i="15"/>
  <c r="K94" i="15"/>
  <c r="J94" i="15"/>
  <c r="I94" i="15"/>
  <c r="V93" i="15"/>
  <c r="S93" i="15"/>
  <c r="L93" i="15"/>
  <c r="K93" i="15"/>
  <c r="J93" i="15"/>
  <c r="I93" i="15"/>
  <c r="V92" i="15"/>
  <c r="S92" i="15"/>
  <c r="L92" i="15"/>
  <c r="K92" i="15"/>
  <c r="J92" i="15"/>
  <c r="I92" i="15"/>
  <c r="V91" i="15"/>
  <c r="S91" i="15"/>
  <c r="L91" i="15"/>
  <c r="K91" i="15"/>
  <c r="J91" i="15"/>
  <c r="I91" i="15"/>
  <c r="V90" i="15"/>
  <c r="S90" i="15"/>
  <c r="L90" i="15"/>
  <c r="K90" i="15"/>
  <c r="J90" i="15"/>
  <c r="I90" i="15"/>
  <c r="P16" i="15"/>
  <c r="P20" i="15" s="1"/>
  <c r="Z129" i="16"/>
  <c r="Y129" i="16"/>
  <c r="V125" i="16"/>
  <c r="S125" i="16"/>
  <c r="L125" i="16"/>
  <c r="K125" i="16"/>
  <c r="J125" i="16"/>
  <c r="I125" i="16"/>
  <c r="V124" i="16"/>
  <c r="S124" i="16"/>
  <c r="L124" i="16"/>
  <c r="K124" i="16"/>
  <c r="J124" i="16"/>
  <c r="I124" i="16"/>
  <c r="V123" i="16"/>
  <c r="S123" i="16"/>
  <c r="L123" i="16"/>
  <c r="K123" i="16"/>
  <c r="J123" i="16"/>
  <c r="I123" i="16"/>
  <c r="V122" i="16"/>
  <c r="S122" i="16"/>
  <c r="L122" i="16"/>
  <c r="K122" i="16"/>
  <c r="J122" i="16"/>
  <c r="I122" i="16"/>
  <c r="V121" i="16"/>
  <c r="S121" i="16"/>
  <c r="L121" i="16"/>
  <c r="K121" i="16"/>
  <c r="J121" i="16"/>
  <c r="I121" i="16"/>
  <c r="V120" i="16"/>
  <c r="S120" i="16"/>
  <c r="M120" i="16"/>
  <c r="K120" i="16"/>
  <c r="J120" i="16"/>
  <c r="I120" i="16"/>
  <c r="V119" i="16"/>
  <c r="S119" i="16"/>
  <c r="L119" i="16"/>
  <c r="K119" i="16"/>
  <c r="J119" i="16"/>
  <c r="I119" i="16"/>
  <c r="V118" i="16"/>
  <c r="S118" i="16"/>
  <c r="M118" i="16"/>
  <c r="K118" i="16"/>
  <c r="J118" i="16"/>
  <c r="I118" i="16"/>
  <c r="V117" i="16"/>
  <c r="S117" i="16"/>
  <c r="M117" i="16"/>
  <c r="K117" i="16"/>
  <c r="J117" i="16"/>
  <c r="I117" i="16"/>
  <c r="V116" i="16"/>
  <c r="S116" i="16"/>
  <c r="L116" i="16"/>
  <c r="K116" i="16"/>
  <c r="J116" i="16"/>
  <c r="I116" i="16"/>
  <c r="V115" i="16"/>
  <c r="S115" i="16"/>
  <c r="M115" i="16"/>
  <c r="K115" i="16"/>
  <c r="J115" i="16"/>
  <c r="I115" i="16"/>
  <c r="V114" i="16"/>
  <c r="S114" i="16"/>
  <c r="L114" i="16"/>
  <c r="K114" i="16"/>
  <c r="J114" i="16"/>
  <c r="I114" i="16"/>
  <c r="V107" i="16"/>
  <c r="S107" i="16"/>
  <c r="M107" i="16"/>
  <c r="M108" i="16" s="1"/>
  <c r="F62" i="16" s="1"/>
  <c r="K107" i="16"/>
  <c r="J107" i="16"/>
  <c r="I107" i="16"/>
  <c r="V106" i="16"/>
  <c r="V108" i="16" s="1"/>
  <c r="I62" i="16" s="1"/>
  <c r="S106" i="16"/>
  <c r="L106" i="16"/>
  <c r="L108" i="16" s="1"/>
  <c r="E62" i="16" s="1"/>
  <c r="K106" i="16"/>
  <c r="J106" i="16"/>
  <c r="I106" i="16"/>
  <c r="M103" i="16"/>
  <c r="F61" i="16" s="1"/>
  <c r="V102" i="16"/>
  <c r="S102" i="16"/>
  <c r="L102" i="16"/>
  <c r="K102" i="16"/>
  <c r="J102" i="16"/>
  <c r="I102" i="16"/>
  <c r="I103" i="16" s="1"/>
  <c r="G61" i="16" s="1"/>
  <c r="M96" i="16"/>
  <c r="F57" i="16" s="1"/>
  <c r="V95" i="16"/>
  <c r="S95" i="16"/>
  <c r="L95" i="16"/>
  <c r="K95" i="16"/>
  <c r="J95" i="16"/>
  <c r="I95" i="16"/>
  <c r="V94" i="16"/>
  <c r="S94" i="16"/>
  <c r="L94" i="16"/>
  <c r="K94" i="16"/>
  <c r="J94" i="16"/>
  <c r="I94" i="16"/>
  <c r="V93" i="16"/>
  <c r="S93" i="16"/>
  <c r="L93" i="16"/>
  <c r="K93" i="16"/>
  <c r="J93" i="16"/>
  <c r="I93" i="16"/>
  <c r="V92" i="16"/>
  <c r="S92" i="16"/>
  <c r="L92" i="16"/>
  <c r="K92" i="16"/>
  <c r="J92" i="16"/>
  <c r="I92" i="16"/>
  <c r="V91" i="16"/>
  <c r="S91" i="16"/>
  <c r="L91" i="16"/>
  <c r="K91" i="16"/>
  <c r="J91" i="16"/>
  <c r="I91" i="16"/>
  <c r="V90" i="16"/>
  <c r="S90" i="16"/>
  <c r="L90" i="16"/>
  <c r="K90" i="16"/>
  <c r="J90" i="16"/>
  <c r="I90" i="16"/>
  <c r="M87" i="16"/>
  <c r="V86" i="16"/>
  <c r="V87" i="16" s="1"/>
  <c r="I56" i="16" s="1"/>
  <c r="S86" i="16"/>
  <c r="S87" i="16" s="1"/>
  <c r="H56" i="16" s="1"/>
  <c r="L86" i="16"/>
  <c r="L87" i="16" s="1"/>
  <c r="E56" i="16" s="1"/>
  <c r="K86" i="16"/>
  <c r="J86" i="16"/>
  <c r="I86" i="16"/>
  <c r="I87" i="16" s="1"/>
  <c r="G56" i="16" s="1"/>
  <c r="P16" i="16"/>
  <c r="P20" i="16" s="1"/>
  <c r="Z108" i="12"/>
  <c r="Y108" i="12"/>
  <c r="V104" i="12"/>
  <c r="S104" i="12"/>
  <c r="L104" i="12"/>
  <c r="K104" i="12"/>
  <c r="J104" i="12"/>
  <c r="I104" i="12"/>
  <c r="V103" i="12"/>
  <c r="S103" i="12"/>
  <c r="L103" i="12"/>
  <c r="K103" i="12"/>
  <c r="J103" i="12"/>
  <c r="I103" i="12"/>
  <c r="V102" i="12"/>
  <c r="S102" i="12"/>
  <c r="L102" i="12"/>
  <c r="K102" i="12"/>
  <c r="J102" i="12"/>
  <c r="I102" i="12"/>
  <c r="V101" i="12"/>
  <c r="S101" i="12"/>
  <c r="M101" i="12"/>
  <c r="K101" i="12"/>
  <c r="J101" i="12"/>
  <c r="I101" i="12"/>
  <c r="V100" i="12"/>
  <c r="S100" i="12"/>
  <c r="M100" i="12"/>
  <c r="K100" i="12"/>
  <c r="J100" i="12"/>
  <c r="I100" i="12"/>
  <c r="V99" i="12"/>
  <c r="S99" i="12"/>
  <c r="M99" i="12"/>
  <c r="K99" i="12"/>
  <c r="J99" i="12"/>
  <c r="I99" i="12"/>
  <c r="V98" i="12"/>
  <c r="S98" i="12"/>
  <c r="M98" i="12"/>
  <c r="K98" i="12"/>
  <c r="J98" i="12"/>
  <c r="I98" i="12"/>
  <c r="V97" i="12"/>
  <c r="S97" i="12"/>
  <c r="M97" i="12"/>
  <c r="K97" i="12"/>
  <c r="J97" i="12"/>
  <c r="I97" i="12"/>
  <c r="V96" i="12"/>
  <c r="S96" i="12"/>
  <c r="L96" i="12"/>
  <c r="K96" i="12"/>
  <c r="J96" i="12"/>
  <c r="I96" i="12"/>
  <c r="V95" i="12"/>
  <c r="S95" i="12"/>
  <c r="M95" i="12"/>
  <c r="K95" i="12"/>
  <c r="J95" i="12"/>
  <c r="I95" i="12"/>
  <c r="V94" i="12"/>
  <c r="S94" i="12"/>
  <c r="M94" i="12"/>
  <c r="K94" i="12"/>
  <c r="J94" i="12"/>
  <c r="I94" i="12"/>
  <c r="V93" i="12"/>
  <c r="S93" i="12"/>
  <c r="M93" i="12"/>
  <c r="K93" i="12"/>
  <c r="J93" i="12"/>
  <c r="I93" i="12"/>
  <c r="V92" i="12"/>
  <c r="S92" i="12"/>
  <c r="M92" i="12"/>
  <c r="K92" i="12"/>
  <c r="J92" i="12"/>
  <c r="I92" i="12"/>
  <c r="V91" i="12"/>
  <c r="S91" i="12"/>
  <c r="L91" i="12"/>
  <c r="K91" i="12"/>
  <c r="J91" i="12"/>
  <c r="I91" i="12"/>
  <c r="V90" i="12"/>
  <c r="S90" i="12"/>
  <c r="M90" i="12"/>
  <c r="K90" i="12"/>
  <c r="J90" i="12"/>
  <c r="I90" i="12"/>
  <c r="V89" i="12"/>
  <c r="S89" i="12"/>
  <c r="L89" i="12"/>
  <c r="K89" i="12"/>
  <c r="J89" i="12"/>
  <c r="I89" i="12"/>
  <c r="V82" i="12"/>
  <c r="S82" i="12"/>
  <c r="L82" i="12"/>
  <c r="K82" i="12"/>
  <c r="J82" i="12"/>
  <c r="I82" i="12"/>
  <c r="V81" i="12"/>
  <c r="S81" i="12"/>
  <c r="M81" i="12"/>
  <c r="M83" i="12" s="1"/>
  <c r="F56" i="12" s="1"/>
  <c r="K81" i="12"/>
  <c r="J81" i="12"/>
  <c r="I81" i="12"/>
  <c r="V80" i="12"/>
  <c r="S80" i="12"/>
  <c r="L80" i="12"/>
  <c r="K80" i="12"/>
  <c r="J80" i="12"/>
  <c r="I80" i="12"/>
  <c r="P16" i="12"/>
  <c r="P20" i="12" s="1"/>
  <c r="L83" i="18" l="1"/>
  <c r="E56" i="18" s="1"/>
  <c r="I157" i="17"/>
  <c r="G65" i="17" s="1"/>
  <c r="M168" i="17"/>
  <c r="F66" i="17" s="1"/>
  <c r="L83" i="12"/>
  <c r="E56" i="12" s="1"/>
  <c r="I168" i="17"/>
  <c r="G66" i="17" s="1"/>
  <c r="K108" i="12"/>
  <c r="S126" i="16"/>
  <c r="H66" i="16" s="1"/>
  <c r="V131" i="15"/>
  <c r="I60" i="15" s="1"/>
  <c r="S157" i="17"/>
  <c r="H65" i="17" s="1"/>
  <c r="I100" i="21"/>
  <c r="G57" i="21" s="1"/>
  <c r="V132" i="21"/>
  <c r="I59" i="21" s="1"/>
  <c r="V114" i="17"/>
  <c r="I62" i="17" s="1"/>
  <c r="V182" i="15"/>
  <c r="I66" i="15" s="1"/>
  <c r="H29" i="18"/>
  <c r="P29" i="18" s="1"/>
  <c r="S242" i="15"/>
  <c r="H68" i="15" s="1"/>
  <c r="S95" i="17"/>
  <c r="H57" i="17" s="1"/>
  <c r="L114" i="17"/>
  <c r="E62" i="17" s="1"/>
  <c r="K139" i="21"/>
  <c r="S90" i="17"/>
  <c r="H56" i="17" s="1"/>
  <c r="V95" i="17"/>
  <c r="I57" i="17" s="1"/>
  <c r="S114" i="17"/>
  <c r="H62" i="17" s="1"/>
  <c r="V168" i="17"/>
  <c r="I66" i="17" s="1"/>
  <c r="V108" i="19"/>
  <c r="I62" i="19" s="1"/>
  <c r="S132" i="21"/>
  <c r="H59" i="21" s="1"/>
  <c r="V142" i="17"/>
  <c r="I64" i="17" s="1"/>
  <c r="I83" i="18"/>
  <c r="G56" i="18" s="1"/>
  <c r="V95" i="21"/>
  <c r="I56" i="21" s="1"/>
  <c r="H29" i="16"/>
  <c r="P29" i="16" s="1"/>
  <c r="M98" i="16"/>
  <c r="F58" i="16" s="1"/>
  <c r="D15" i="16" s="1"/>
  <c r="I121" i="15"/>
  <c r="G59" i="15" s="1"/>
  <c r="S121" i="15"/>
  <c r="H59" i="15" s="1"/>
  <c r="S148" i="15"/>
  <c r="H65" i="15" s="1"/>
  <c r="M110" i="19"/>
  <c r="F63" i="19" s="1"/>
  <c r="D16" i="19" s="1"/>
  <c r="S96" i="16"/>
  <c r="H57" i="16" s="1"/>
  <c r="H29" i="15"/>
  <c r="P29" i="15" s="1"/>
  <c r="M121" i="15"/>
  <c r="F59" i="15" s="1"/>
  <c r="V148" i="15"/>
  <c r="I65" i="15" s="1"/>
  <c r="M206" i="15"/>
  <c r="F67" i="15" s="1"/>
  <c r="L242" i="15"/>
  <c r="E68" i="15" s="1"/>
  <c r="V257" i="15"/>
  <c r="I70" i="15" s="1"/>
  <c r="S133" i="17"/>
  <c r="H63" i="17" s="1"/>
  <c r="S96" i="19"/>
  <c r="H57" i="19" s="1"/>
  <c r="K127" i="20"/>
  <c r="S98" i="20"/>
  <c r="H56" i="20" s="1"/>
  <c r="V107" i="20"/>
  <c r="I58" i="20" s="1"/>
  <c r="S99" i="15"/>
  <c r="H56" i="15" s="1"/>
  <c r="L95" i="21"/>
  <c r="E56" i="21" s="1"/>
  <c r="L96" i="19"/>
  <c r="E57" i="19" s="1"/>
  <c r="I133" i="17"/>
  <c r="G63" i="17" s="1"/>
  <c r="I206" i="15"/>
  <c r="G67" i="15" s="1"/>
  <c r="I242" i="15"/>
  <c r="G68" i="15" s="1"/>
  <c r="M182" i="15"/>
  <c r="F66" i="15" s="1"/>
  <c r="I96" i="16"/>
  <c r="G57" i="16" s="1"/>
  <c r="I108" i="16"/>
  <c r="G62" i="16" s="1"/>
  <c r="I83" i="12"/>
  <c r="G56" i="12" s="1"/>
  <c r="L105" i="12"/>
  <c r="E60" i="12" s="1"/>
  <c r="S83" i="12"/>
  <c r="H56" i="12" s="1"/>
  <c r="L96" i="16"/>
  <c r="E57" i="16" s="1"/>
  <c r="S108" i="16"/>
  <c r="H62" i="16" s="1"/>
  <c r="L121" i="15"/>
  <c r="E59" i="15" s="1"/>
  <c r="S131" i="15"/>
  <c r="H60" i="15" s="1"/>
  <c r="M148" i="15"/>
  <c r="F65" i="15" s="1"/>
  <c r="S182" i="15"/>
  <c r="H66" i="15" s="1"/>
  <c r="L257" i="15"/>
  <c r="E70" i="15" s="1"/>
  <c r="H29" i="12"/>
  <c r="P29" i="12" s="1"/>
  <c r="F56" i="16"/>
  <c r="S257" i="15"/>
  <c r="H70" i="15" s="1"/>
  <c r="K171" i="17"/>
  <c r="H29" i="17"/>
  <c r="P29" i="17" s="1"/>
  <c r="S105" i="12"/>
  <c r="H60" i="12" s="1"/>
  <c r="V96" i="16"/>
  <c r="I57" i="16" s="1"/>
  <c r="V121" i="15"/>
  <c r="I59" i="15" s="1"/>
  <c r="I131" i="15"/>
  <c r="G60" i="15" s="1"/>
  <c r="I182" i="15"/>
  <c r="G66" i="15" s="1"/>
  <c r="S206" i="15"/>
  <c r="H67" i="15" s="1"/>
  <c r="V242" i="15"/>
  <c r="I68" i="15" s="1"/>
  <c r="M242" i="15"/>
  <c r="F68" i="15" s="1"/>
  <c r="L249" i="15"/>
  <c r="E69" i="15" s="1"/>
  <c r="V249" i="15"/>
  <c r="I69" i="15" s="1"/>
  <c r="V105" i="12"/>
  <c r="K129" i="16"/>
  <c r="M110" i="16"/>
  <c r="F63" i="16" s="1"/>
  <c r="D16" i="16" s="1"/>
  <c r="V126" i="16"/>
  <c r="I66" i="16" s="1"/>
  <c r="M126" i="16"/>
  <c r="F66" i="16" s="1"/>
  <c r="K260" i="15"/>
  <c r="L131" i="15"/>
  <c r="E60" i="15" s="1"/>
  <c r="L182" i="15"/>
  <c r="E66" i="15" s="1"/>
  <c r="V206" i="15"/>
  <c r="I67" i="15" s="1"/>
  <c r="L206" i="15"/>
  <c r="E67" i="15" s="1"/>
  <c r="I249" i="15"/>
  <c r="G69" i="15" s="1"/>
  <c r="S249" i="15"/>
  <c r="H69" i="15" s="1"/>
  <c r="I257" i="15"/>
  <c r="G70" i="15" s="1"/>
  <c r="L90" i="17"/>
  <c r="E56" i="17" s="1"/>
  <c r="V133" i="17"/>
  <c r="I63" i="17" s="1"/>
  <c r="M133" i="17"/>
  <c r="F63" i="17" s="1"/>
  <c r="L133" i="17"/>
  <c r="E63" i="17" s="1"/>
  <c r="I142" i="17"/>
  <c r="G64" i="17" s="1"/>
  <c r="S142" i="17"/>
  <c r="H64" i="17" s="1"/>
  <c r="S168" i="17"/>
  <c r="H66" i="17" s="1"/>
  <c r="S83" i="18"/>
  <c r="H56" i="18" s="1"/>
  <c r="K108" i="18"/>
  <c r="S105" i="18"/>
  <c r="H60" i="18" s="1"/>
  <c r="I105" i="18"/>
  <c r="G60" i="18" s="1"/>
  <c r="V96" i="19"/>
  <c r="I57" i="19" s="1"/>
  <c r="M98" i="19"/>
  <c r="F58" i="19" s="1"/>
  <c r="D15" i="19" s="1"/>
  <c r="S108" i="19"/>
  <c r="H62" i="19" s="1"/>
  <c r="S125" i="19"/>
  <c r="H66" i="19" s="1"/>
  <c r="V98" i="20"/>
  <c r="I56" i="20" s="1"/>
  <c r="I107" i="20"/>
  <c r="G58" i="20" s="1"/>
  <c r="S107" i="20"/>
  <c r="H58" i="20" s="1"/>
  <c r="S124" i="20"/>
  <c r="H63" i="20" s="1"/>
  <c r="V100" i="21"/>
  <c r="I57" i="21" s="1"/>
  <c r="M132" i="21"/>
  <c r="F59" i="21" s="1"/>
  <c r="H29" i="21"/>
  <c r="P29" i="21" s="1"/>
  <c r="I90" i="17"/>
  <c r="G56" i="17" s="1"/>
  <c r="L95" i="17"/>
  <c r="E57" i="17" s="1"/>
  <c r="I114" i="17"/>
  <c r="G62" i="17" s="1"/>
  <c r="L142" i="17"/>
  <c r="E64" i="17" s="1"/>
  <c r="L157" i="17"/>
  <c r="E65" i="17" s="1"/>
  <c r="M157" i="17"/>
  <c r="F65" i="17" s="1"/>
  <c r="L168" i="17"/>
  <c r="E66" i="17" s="1"/>
  <c r="V83" i="18"/>
  <c r="I56" i="18" s="1"/>
  <c r="L105" i="18"/>
  <c r="E60" i="18" s="1"/>
  <c r="K128" i="19"/>
  <c r="I96" i="19"/>
  <c r="G57" i="19" s="1"/>
  <c r="I110" i="19"/>
  <c r="G63" i="19" s="1"/>
  <c r="E16" i="19" s="1"/>
  <c r="V125" i="19"/>
  <c r="I66" i="19" s="1"/>
  <c r="H29" i="19"/>
  <c r="P29" i="19" s="1"/>
  <c r="V124" i="20"/>
  <c r="M126" i="20"/>
  <c r="F64" i="20" s="1"/>
  <c r="D16" i="20" s="1"/>
  <c r="H29" i="20"/>
  <c r="P29" i="20" s="1"/>
  <c r="I95" i="21"/>
  <c r="G56" i="21" s="1"/>
  <c r="S100" i="21"/>
  <c r="H57" i="21" s="1"/>
  <c r="L132" i="21"/>
  <c r="E59" i="21" s="1"/>
  <c r="V157" i="17"/>
  <c r="I65" i="17" s="1"/>
  <c r="L125" i="19"/>
  <c r="E66" i="19" s="1"/>
  <c r="F61" i="19"/>
  <c r="M98" i="20"/>
  <c r="F56" i="20" s="1"/>
  <c r="S95" i="21"/>
  <c r="H56" i="21" s="1"/>
  <c r="V138" i="21"/>
  <c r="I98" i="20"/>
  <c r="G56" i="20" s="1"/>
  <c r="L98" i="20"/>
  <c r="E56" i="20" s="1"/>
  <c r="I124" i="20"/>
  <c r="L124" i="20"/>
  <c r="L98" i="19"/>
  <c r="E58" i="19" s="1"/>
  <c r="C15" i="19" s="1"/>
  <c r="L103" i="19"/>
  <c r="E61" i="19" s="1"/>
  <c r="I87" i="19"/>
  <c r="I125" i="19"/>
  <c r="M125" i="19"/>
  <c r="F66" i="19" s="1"/>
  <c r="V87" i="19"/>
  <c r="I56" i="19" s="1"/>
  <c r="I85" i="18"/>
  <c r="G57" i="18" s="1"/>
  <c r="E16" i="18" s="1"/>
  <c r="M85" i="18"/>
  <c r="F57" i="18" s="1"/>
  <c r="D16" i="18" s="1"/>
  <c r="M105" i="18"/>
  <c r="L85" i="18"/>
  <c r="V105" i="18"/>
  <c r="V90" i="17"/>
  <c r="I56" i="17" s="1"/>
  <c r="M114" i="17"/>
  <c r="F62" i="17" s="1"/>
  <c r="M101" i="17"/>
  <c r="M259" i="15"/>
  <c r="F71" i="15" s="1"/>
  <c r="D16" i="15" s="1"/>
  <c r="I99" i="15"/>
  <c r="L99" i="15"/>
  <c r="M99" i="15"/>
  <c r="F56" i="15" s="1"/>
  <c r="I148" i="15"/>
  <c r="V99" i="15"/>
  <c r="L148" i="15"/>
  <c r="S128" i="16"/>
  <c r="H67" i="16" s="1"/>
  <c r="L126" i="16"/>
  <c r="I126" i="16"/>
  <c r="G66" i="16" s="1"/>
  <c r="L103" i="16"/>
  <c r="I98" i="16"/>
  <c r="S103" i="16"/>
  <c r="H61" i="16" s="1"/>
  <c r="V103" i="16"/>
  <c r="I61" i="16" s="1"/>
  <c r="V83" i="12"/>
  <c r="V85" i="12" s="1"/>
  <c r="I57" i="12" s="1"/>
  <c r="L85" i="12"/>
  <c r="E57" i="12" s="1"/>
  <c r="C16" i="12" s="1"/>
  <c r="I105" i="12"/>
  <c r="M85" i="12"/>
  <c r="F57" i="12" s="1"/>
  <c r="D16" i="12" s="1"/>
  <c r="S85" i="12"/>
  <c r="H57" i="12" s="1"/>
  <c r="M105" i="12"/>
  <c r="S110" i="19" l="1"/>
  <c r="H63" i="19" s="1"/>
  <c r="I170" i="17"/>
  <c r="G67" i="17" s="1"/>
  <c r="E16" i="17" s="1"/>
  <c r="V259" i="15"/>
  <c r="I71" i="15" s="1"/>
  <c r="S85" i="18"/>
  <c r="V113" i="20"/>
  <c r="I60" i="20" s="1"/>
  <c r="V85" i="18"/>
  <c r="V127" i="19"/>
  <c r="I67" i="19" s="1"/>
  <c r="V110" i="19"/>
  <c r="I63" i="19" s="1"/>
  <c r="I107" i="18"/>
  <c r="G61" i="18" s="1"/>
  <c r="E17" i="18" s="1"/>
  <c r="E23" i="18" s="1"/>
  <c r="I85" i="12"/>
  <c r="G57" i="12" s="1"/>
  <c r="E16" i="12" s="1"/>
  <c r="S101" i="17"/>
  <c r="S110" i="16"/>
  <c r="H63" i="16" s="1"/>
  <c r="V98" i="16"/>
  <c r="I58" i="16" s="1"/>
  <c r="S259" i="15"/>
  <c r="H71" i="15" s="1"/>
  <c r="L170" i="17"/>
  <c r="E67" i="17" s="1"/>
  <c r="C16" i="17" s="1"/>
  <c r="S126" i="20"/>
  <c r="S107" i="12"/>
  <c r="H61" i="12" s="1"/>
  <c r="I137" i="15"/>
  <c r="G62" i="15" s="1"/>
  <c r="E15" i="15" s="1"/>
  <c r="I101" i="17"/>
  <c r="G59" i="17" s="1"/>
  <c r="E15" i="17" s="1"/>
  <c r="E23" i="17" s="1"/>
  <c r="V98" i="19"/>
  <c r="I58" i="19" s="1"/>
  <c r="V128" i="16"/>
  <c r="I67" i="16" s="1"/>
  <c r="S127" i="19"/>
  <c r="H67" i="19" s="1"/>
  <c r="S98" i="16"/>
  <c r="H58" i="16" s="1"/>
  <c r="I128" i="16"/>
  <c r="G67" i="16" s="1"/>
  <c r="E17" i="16" s="1"/>
  <c r="S137" i="15"/>
  <c r="H62" i="15" s="1"/>
  <c r="S170" i="17"/>
  <c r="H67" i="17" s="1"/>
  <c r="S98" i="19"/>
  <c r="S113" i="20"/>
  <c r="H60" i="20" s="1"/>
  <c r="S107" i="18"/>
  <c r="H61" i="18" s="1"/>
  <c r="I138" i="21"/>
  <c r="G61" i="21" s="1"/>
  <c r="E15" i="21" s="1"/>
  <c r="E20" i="21" s="1"/>
  <c r="M138" i="21"/>
  <c r="L138" i="21"/>
  <c r="L139" i="21" s="1"/>
  <c r="E63" i="21" s="1"/>
  <c r="L127" i="19"/>
  <c r="E67" i="19" s="1"/>
  <c r="C17" i="19" s="1"/>
  <c r="L101" i="17"/>
  <c r="E59" i="17" s="1"/>
  <c r="C15" i="17" s="1"/>
  <c r="L98" i="16"/>
  <c r="E58" i="16" s="1"/>
  <c r="C15" i="16" s="1"/>
  <c r="I110" i="16"/>
  <c r="G63" i="16" s="1"/>
  <c r="E16" i="16" s="1"/>
  <c r="L107" i="12"/>
  <c r="E61" i="12" s="1"/>
  <c r="C17" i="12" s="1"/>
  <c r="L128" i="16"/>
  <c r="E67" i="16" s="1"/>
  <c r="C17" i="16" s="1"/>
  <c r="E66" i="16"/>
  <c r="I56" i="12"/>
  <c r="L110" i="16"/>
  <c r="E63" i="16" s="1"/>
  <c r="C16" i="16" s="1"/>
  <c r="E61" i="16"/>
  <c r="V110" i="16"/>
  <c r="I63" i="16" s="1"/>
  <c r="I259" i="15"/>
  <c r="G71" i="15" s="1"/>
  <c r="E16" i="15" s="1"/>
  <c r="G65" i="15"/>
  <c r="V101" i="17"/>
  <c r="S171" i="17"/>
  <c r="H69" i="17" s="1"/>
  <c r="H59" i="17"/>
  <c r="V107" i="18"/>
  <c r="I61" i="18" s="1"/>
  <c r="I60" i="18"/>
  <c r="M107" i="18"/>
  <c r="F61" i="18" s="1"/>
  <c r="D17" i="18" s="1"/>
  <c r="F60" i="18"/>
  <c r="I127" i="19"/>
  <c r="G67" i="19" s="1"/>
  <c r="E17" i="19" s="1"/>
  <c r="G66" i="19"/>
  <c r="M127" i="19"/>
  <c r="I126" i="20"/>
  <c r="G64" i="20" s="1"/>
  <c r="E16" i="20" s="1"/>
  <c r="G63" i="20"/>
  <c r="V139" i="21"/>
  <c r="I63" i="21" s="1"/>
  <c r="I61" i="21"/>
  <c r="V126" i="20"/>
  <c r="I63" i="20"/>
  <c r="L107" i="18"/>
  <c r="E61" i="18" s="1"/>
  <c r="C17" i="18" s="1"/>
  <c r="E56" i="15"/>
  <c r="F59" i="17"/>
  <c r="D15" i="17" s="1"/>
  <c r="E57" i="18"/>
  <c r="C16" i="18" s="1"/>
  <c r="H57" i="18"/>
  <c r="H64" i="20"/>
  <c r="I113" i="20"/>
  <c r="G60" i="20" s="1"/>
  <c r="E15" i="20" s="1"/>
  <c r="M139" i="21"/>
  <c r="F63" i="21" s="1"/>
  <c r="F61" i="21"/>
  <c r="D15" i="21" s="1"/>
  <c r="M113" i="20"/>
  <c r="M128" i="16"/>
  <c r="V107" i="12"/>
  <c r="I61" i="12" s="1"/>
  <c r="I60" i="12"/>
  <c r="I57" i="18"/>
  <c r="P22" i="18"/>
  <c r="I98" i="19"/>
  <c r="G58" i="19" s="1"/>
  <c r="E15" i="19" s="1"/>
  <c r="G56" i="19"/>
  <c r="H58" i="19"/>
  <c r="L126" i="20"/>
  <c r="E64" i="20" s="1"/>
  <c r="C16" i="20" s="1"/>
  <c r="E63" i="20"/>
  <c r="V170" i="17"/>
  <c r="I67" i="17" s="1"/>
  <c r="G58" i="16"/>
  <c r="E15" i="16" s="1"/>
  <c r="I107" i="12"/>
  <c r="G60" i="12"/>
  <c r="L259" i="15"/>
  <c r="E71" i="15" s="1"/>
  <c r="C16" i="15" s="1"/>
  <c r="E65" i="15"/>
  <c r="M107" i="12"/>
  <c r="F61" i="12" s="1"/>
  <c r="D17" i="12" s="1"/>
  <c r="F60" i="12"/>
  <c r="S108" i="12"/>
  <c r="H63" i="12" s="1"/>
  <c r="V137" i="15"/>
  <c r="I56" i="15"/>
  <c r="G56" i="15"/>
  <c r="L137" i="15"/>
  <c r="E62" i="15" s="1"/>
  <c r="C15" i="15" s="1"/>
  <c r="E22" i="17"/>
  <c r="M170" i="17"/>
  <c r="F67" i="17" s="1"/>
  <c r="D16" i="17" s="1"/>
  <c r="S138" i="21"/>
  <c r="L113" i="20"/>
  <c r="L110" i="19"/>
  <c r="M108" i="18"/>
  <c r="F63" i="18" s="1"/>
  <c r="M137" i="15"/>
  <c r="F62" i="15" s="1"/>
  <c r="D15" i="15" s="1"/>
  <c r="I128" i="19" l="1"/>
  <c r="G69" i="19" s="1"/>
  <c r="P21" i="15"/>
  <c r="M108" i="12"/>
  <c r="F63" i="12" s="1"/>
  <c r="E22" i="21"/>
  <c r="E20" i="18"/>
  <c r="V108" i="18"/>
  <c r="I63" i="18" s="1"/>
  <c r="P21" i="18"/>
  <c r="I127" i="20"/>
  <c r="G66" i="20" s="1"/>
  <c r="E21" i="21"/>
  <c r="P23" i="21"/>
  <c r="I139" i="21"/>
  <c r="G63" i="21" s="1"/>
  <c r="S127" i="20"/>
  <c r="H66" i="20" s="1"/>
  <c r="E23" i="21"/>
  <c r="P21" i="17"/>
  <c r="E21" i="18"/>
  <c r="P21" i="21"/>
  <c r="V128" i="19"/>
  <c r="I69" i="19" s="1"/>
  <c r="P22" i="21"/>
  <c r="E22" i="18"/>
  <c r="S129" i="16"/>
  <c r="H69" i="16" s="1"/>
  <c r="L129" i="16"/>
  <c r="E69" i="16" s="1"/>
  <c r="P23" i="18"/>
  <c r="P25" i="18" s="1"/>
  <c r="P27" i="18" s="1"/>
  <c r="BA107" i="1" s="1"/>
  <c r="I108" i="18"/>
  <c r="G63" i="18" s="1"/>
  <c r="E21" i="17"/>
  <c r="P23" i="17"/>
  <c r="S108" i="18"/>
  <c r="H63" i="18" s="1"/>
  <c r="E61" i="21"/>
  <c r="C15" i="21" s="1"/>
  <c r="S260" i="15"/>
  <c r="H73" i="15" s="1"/>
  <c r="P22" i="17"/>
  <c r="E20" i="17"/>
  <c r="S128" i="19"/>
  <c r="H69" i="19" s="1"/>
  <c r="I171" i="17"/>
  <c r="G69" i="17" s="1"/>
  <c r="L171" i="17"/>
  <c r="E69" i="17" s="1"/>
  <c r="I260" i="15"/>
  <c r="G73" i="15" s="1"/>
  <c r="I129" i="16"/>
  <c r="G69" i="16" s="1"/>
  <c r="L108" i="12"/>
  <c r="E63" i="12" s="1"/>
  <c r="L128" i="19"/>
  <c r="E69" i="19" s="1"/>
  <c r="E63" i="19"/>
  <c r="C16" i="19" s="1"/>
  <c r="M260" i="15"/>
  <c r="F73" i="15" s="1"/>
  <c r="V260" i="15"/>
  <c r="I73" i="15" s="1"/>
  <c r="I62" i="15"/>
  <c r="I108" i="12"/>
  <c r="G63" i="12" s="1"/>
  <c r="G61" i="12"/>
  <c r="E17" i="12" s="1"/>
  <c r="V171" i="17"/>
  <c r="I69" i="17" s="1"/>
  <c r="I59" i="17"/>
  <c r="V108" i="12"/>
  <c r="I63" i="12" s="1"/>
  <c r="V129" i="16"/>
  <c r="I69" i="16" s="1"/>
  <c r="P22" i="15"/>
  <c r="P23" i="16"/>
  <c r="P21" i="16"/>
  <c r="E22" i="16"/>
  <c r="E23" i="16"/>
  <c r="E20" i="16"/>
  <c r="P22" i="16"/>
  <c r="E21" i="16"/>
  <c r="E23" i="19"/>
  <c r="P23" i="19"/>
  <c r="E21" i="19"/>
  <c r="P21" i="19"/>
  <c r="E22" i="19"/>
  <c r="P22" i="19"/>
  <c r="E20" i="19"/>
  <c r="F67" i="16"/>
  <c r="D17" i="16" s="1"/>
  <c r="M129" i="16"/>
  <c r="F69" i="16" s="1"/>
  <c r="M171" i="17"/>
  <c r="F69" i="17" s="1"/>
  <c r="E22" i="15"/>
  <c r="E23" i="15"/>
  <c r="L127" i="20"/>
  <c r="E66" i="20" s="1"/>
  <c r="E60" i="20"/>
  <c r="C15" i="20" s="1"/>
  <c r="M127" i="20"/>
  <c r="F66" i="20" s="1"/>
  <c r="F60" i="20"/>
  <c r="D15" i="20" s="1"/>
  <c r="P23" i="20"/>
  <c r="E21" i="20"/>
  <c r="E22" i="20"/>
  <c r="E23" i="20"/>
  <c r="E20" i="20"/>
  <c r="P22" i="20"/>
  <c r="P21" i="20"/>
  <c r="P23" i="15"/>
  <c r="E20" i="15"/>
  <c r="S139" i="21"/>
  <c r="H63" i="21" s="1"/>
  <c r="H61" i="21"/>
  <c r="L108" i="18"/>
  <c r="E63" i="18" s="1"/>
  <c r="L260" i="15"/>
  <c r="E73" i="15" s="1"/>
  <c r="I64" i="20"/>
  <c r="V127" i="20"/>
  <c r="I66" i="20" s="1"/>
  <c r="M128" i="19"/>
  <c r="F69" i="19" s="1"/>
  <c r="F67" i="19"/>
  <c r="D17" i="19" s="1"/>
  <c r="E21" i="15"/>
  <c r="P25" i="21" l="1"/>
  <c r="P27" i="21" s="1"/>
  <c r="AG107" i="1"/>
  <c r="AN107" i="1" s="1"/>
  <c r="AG112" i="1"/>
  <c r="AN112" i="1" s="1"/>
  <c r="BA112" i="1"/>
  <c r="H28" i="21"/>
  <c r="P28" i="21" s="1"/>
  <c r="P30" i="21" s="1"/>
  <c r="H28" i="18"/>
  <c r="P28" i="18" s="1"/>
  <c r="P30" i="18" s="1"/>
  <c r="P25" i="17"/>
  <c r="P27" i="17" s="1"/>
  <c r="AG106" i="1" s="1"/>
  <c r="AN106" i="1" s="1"/>
  <c r="P25" i="15"/>
  <c r="P27" i="15" s="1"/>
  <c r="P25" i="20"/>
  <c r="P27" i="20" s="1"/>
  <c r="H28" i="20" s="1"/>
  <c r="P28" i="20" s="1"/>
  <c r="P25" i="19"/>
  <c r="P27" i="19" s="1"/>
  <c r="P25" i="16"/>
  <c r="P27" i="16" s="1"/>
  <c r="E20" i="12"/>
  <c r="P21" i="12"/>
  <c r="E23" i="12"/>
  <c r="P22" i="12"/>
  <c r="E22" i="12"/>
  <c r="E21" i="12"/>
  <c r="P23" i="12"/>
  <c r="BK138" i="8"/>
  <c r="BI138" i="8"/>
  <c r="BH138" i="8"/>
  <c r="BG138" i="8"/>
  <c r="BE138" i="8"/>
  <c r="T138" i="8"/>
  <c r="R138" i="8"/>
  <c r="P138" i="8"/>
  <c r="J138" i="8"/>
  <c r="BF138" i="8" s="1"/>
  <c r="BK137" i="8"/>
  <c r="BI137" i="8"/>
  <c r="BH137" i="8"/>
  <c r="BG137" i="8"/>
  <c r="BE137" i="8"/>
  <c r="T137" i="8"/>
  <c r="R137" i="8"/>
  <c r="R136" i="8" s="1"/>
  <c r="P137" i="8"/>
  <c r="J137" i="8"/>
  <c r="BF137" i="8" s="1"/>
  <c r="BK135" i="8"/>
  <c r="BI135" i="8"/>
  <c r="BH135" i="8"/>
  <c r="BG135" i="8"/>
  <c r="BE135" i="8"/>
  <c r="T135" i="8"/>
  <c r="T133" i="8" s="1"/>
  <c r="R135" i="8"/>
  <c r="P135" i="8"/>
  <c r="J135" i="8"/>
  <c r="BF135" i="8" s="1"/>
  <c r="BK134" i="8"/>
  <c r="BI134" i="8"/>
  <c r="BH134" i="8"/>
  <c r="BG134" i="8"/>
  <c r="BE134" i="8"/>
  <c r="T134" i="8"/>
  <c r="R134" i="8"/>
  <c r="P134" i="8"/>
  <c r="J134" i="8"/>
  <c r="BF134" i="8" s="1"/>
  <c r="BK131" i="8"/>
  <c r="BI131" i="8"/>
  <c r="BH131" i="8"/>
  <c r="BG131" i="8"/>
  <c r="BE131" i="8"/>
  <c r="T131" i="8"/>
  <c r="R131" i="8"/>
  <c r="P131" i="8"/>
  <c r="J131" i="8"/>
  <c r="BF131" i="8" s="1"/>
  <c r="BK130" i="8"/>
  <c r="BK129" i="8" s="1"/>
  <c r="J129" i="8" s="1"/>
  <c r="J99" i="8" s="1"/>
  <c r="BI130" i="8"/>
  <c r="BH130" i="8"/>
  <c r="BG130" i="8"/>
  <c r="BE130" i="8"/>
  <c r="T130" i="8"/>
  <c r="R130" i="8"/>
  <c r="P130" i="8"/>
  <c r="J130" i="8"/>
  <c r="BF130" i="8" s="1"/>
  <c r="BK128" i="8"/>
  <c r="BI128" i="8"/>
  <c r="BH128" i="8"/>
  <c r="BG128" i="8"/>
  <c r="BE128" i="8"/>
  <c r="T128" i="8"/>
  <c r="R128" i="8"/>
  <c r="P128" i="8"/>
  <c r="J128" i="8"/>
  <c r="BF128" i="8" s="1"/>
  <c r="BK127" i="8"/>
  <c r="BI127" i="8"/>
  <c r="BH127" i="8"/>
  <c r="BG127" i="8"/>
  <c r="BE127" i="8"/>
  <c r="T127" i="8"/>
  <c r="R127" i="8"/>
  <c r="P127" i="8"/>
  <c r="J127" i="8"/>
  <c r="BF127" i="8" s="1"/>
  <c r="BK126" i="8"/>
  <c r="BI126" i="8"/>
  <c r="BH126" i="8"/>
  <c r="BG126" i="8"/>
  <c r="BE126" i="8"/>
  <c r="T126" i="8"/>
  <c r="R126" i="8"/>
  <c r="P126" i="8"/>
  <c r="J126" i="8"/>
  <c r="BF126" i="8" s="1"/>
  <c r="BK125" i="8"/>
  <c r="BI125" i="8"/>
  <c r="BH125" i="8"/>
  <c r="BG125" i="8"/>
  <c r="BE125" i="8"/>
  <c r="T125" i="8"/>
  <c r="R125" i="8"/>
  <c r="R124" i="8" s="1"/>
  <c r="P125" i="8"/>
  <c r="J125" i="8"/>
  <c r="BF125" i="8" s="1"/>
  <c r="F119" i="8"/>
  <c r="J118" i="8"/>
  <c r="F118" i="8"/>
  <c r="F116" i="8"/>
  <c r="E114" i="8"/>
  <c r="F92" i="8"/>
  <c r="J91" i="8"/>
  <c r="F91" i="8"/>
  <c r="F89" i="8"/>
  <c r="E87" i="8"/>
  <c r="J37" i="8"/>
  <c r="J36" i="8"/>
  <c r="J35" i="8"/>
  <c r="J12" i="8"/>
  <c r="J116" i="8" s="1"/>
  <c r="E7" i="8"/>
  <c r="E85" i="8" s="1"/>
  <c r="J121" i="14"/>
  <c r="I121" i="14"/>
  <c r="J120" i="14"/>
  <c r="I120" i="14"/>
  <c r="J119" i="14"/>
  <c r="I119" i="14"/>
  <c r="J118" i="14"/>
  <c r="I118" i="14"/>
  <c r="J117" i="14"/>
  <c r="I117" i="14"/>
  <c r="J116" i="14"/>
  <c r="I116" i="14"/>
  <c r="J115" i="14"/>
  <c r="I115" i="14"/>
  <c r="J114" i="14"/>
  <c r="I114" i="14"/>
  <c r="J113" i="14"/>
  <c r="I113" i="14"/>
  <c r="J112" i="14"/>
  <c r="I112" i="14"/>
  <c r="J111" i="14"/>
  <c r="I111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I95" i="14"/>
  <c r="J94" i="14"/>
  <c r="I94" i="14"/>
  <c r="J93" i="14"/>
  <c r="I93" i="14"/>
  <c r="J92" i="14"/>
  <c r="I92" i="14"/>
  <c r="J91" i="14"/>
  <c r="I91" i="14"/>
  <c r="J90" i="14"/>
  <c r="I90" i="14"/>
  <c r="J89" i="14"/>
  <c r="I89" i="14"/>
  <c r="J88" i="14"/>
  <c r="I88" i="14"/>
  <c r="J87" i="14"/>
  <c r="I87" i="14"/>
  <c r="J86" i="14"/>
  <c r="I86" i="14"/>
  <c r="J85" i="14"/>
  <c r="I85" i="14"/>
  <c r="J84" i="14"/>
  <c r="I84" i="14"/>
  <c r="J83" i="14"/>
  <c r="I83" i="14"/>
  <c r="K83" i="14" s="1"/>
  <c r="J81" i="14"/>
  <c r="I81" i="14"/>
  <c r="J80" i="14"/>
  <c r="I80" i="14"/>
  <c r="J79" i="14"/>
  <c r="I79" i="14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K71" i="14"/>
  <c r="J71" i="14"/>
  <c r="I71" i="14"/>
  <c r="J70" i="14"/>
  <c r="I70" i="14"/>
  <c r="J69" i="14"/>
  <c r="I69" i="14"/>
  <c r="J68" i="14"/>
  <c r="I68" i="14"/>
  <c r="J66" i="14"/>
  <c r="I66" i="14"/>
  <c r="J65" i="14"/>
  <c r="I65" i="14"/>
  <c r="J64" i="14"/>
  <c r="I64" i="14"/>
  <c r="J63" i="14"/>
  <c r="I63" i="14"/>
  <c r="J62" i="14"/>
  <c r="I62" i="14"/>
  <c r="J61" i="14"/>
  <c r="I61" i="14"/>
  <c r="J60" i="14"/>
  <c r="I60" i="14"/>
  <c r="J59" i="14"/>
  <c r="I59" i="14"/>
  <c r="K59" i="14" s="1"/>
  <c r="J58" i="14"/>
  <c r="I58" i="14"/>
  <c r="J57" i="14"/>
  <c r="I57" i="14"/>
  <c r="K57" i="14" s="1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7" i="14"/>
  <c r="I47" i="14"/>
  <c r="J46" i="14"/>
  <c r="I46" i="14"/>
  <c r="K46" i="14" s="1"/>
  <c r="J45" i="14"/>
  <c r="I45" i="14"/>
  <c r="J44" i="14"/>
  <c r="I44" i="14"/>
  <c r="J43" i="14"/>
  <c r="I43" i="14"/>
  <c r="J42" i="14"/>
  <c r="I42" i="14"/>
  <c r="J41" i="14"/>
  <c r="I41" i="14"/>
  <c r="J40" i="14"/>
  <c r="I40" i="14"/>
  <c r="J39" i="14"/>
  <c r="I39" i="14"/>
  <c r="J38" i="14"/>
  <c r="I38" i="14"/>
  <c r="K38" i="14" s="1"/>
  <c r="J37" i="14"/>
  <c r="I37" i="14"/>
  <c r="J36" i="14"/>
  <c r="I36" i="14"/>
  <c r="J35" i="14"/>
  <c r="I35" i="14"/>
  <c r="J34" i="14"/>
  <c r="I34" i="14"/>
  <c r="J33" i="14"/>
  <c r="I33" i="14"/>
  <c r="J32" i="14"/>
  <c r="I32" i="14"/>
  <c r="J30" i="14"/>
  <c r="I30" i="14"/>
  <c r="J29" i="14"/>
  <c r="I29" i="14"/>
  <c r="J28" i="14"/>
  <c r="I28" i="14"/>
  <c r="J27" i="14"/>
  <c r="I27" i="14"/>
  <c r="J25" i="14"/>
  <c r="I25" i="14"/>
  <c r="J24" i="14"/>
  <c r="I24" i="14"/>
  <c r="J23" i="14"/>
  <c r="I23" i="14"/>
  <c r="J22" i="14"/>
  <c r="I22" i="14"/>
  <c r="J21" i="14"/>
  <c r="I21" i="14"/>
  <c r="J19" i="14"/>
  <c r="I19" i="14"/>
  <c r="J18" i="14"/>
  <c r="I18" i="14"/>
  <c r="J17" i="14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J9" i="14"/>
  <c r="I9" i="14"/>
  <c r="J8" i="14"/>
  <c r="I8" i="14"/>
  <c r="BK177" i="5"/>
  <c r="BI177" i="5"/>
  <c r="BH177" i="5"/>
  <c r="BG177" i="5"/>
  <c r="BE177" i="5"/>
  <c r="T177" i="5"/>
  <c r="R177" i="5"/>
  <c r="P177" i="5"/>
  <c r="J177" i="5"/>
  <c r="BF177" i="5" s="1"/>
  <c r="BK176" i="5"/>
  <c r="BK175" i="5" s="1"/>
  <c r="J175" i="5" s="1"/>
  <c r="J107" i="5" s="1"/>
  <c r="BI176" i="5"/>
  <c r="BH176" i="5"/>
  <c r="BG176" i="5"/>
  <c r="BE176" i="5"/>
  <c r="T176" i="5"/>
  <c r="T175" i="5" s="1"/>
  <c r="R176" i="5"/>
  <c r="P176" i="5"/>
  <c r="J176" i="5"/>
  <c r="BF176" i="5" s="1"/>
  <c r="BK174" i="5"/>
  <c r="BK173" i="5" s="1"/>
  <c r="J173" i="5" s="1"/>
  <c r="J106" i="5" s="1"/>
  <c r="BI174" i="5"/>
  <c r="BH174" i="5"/>
  <c r="BG174" i="5"/>
  <c r="BE174" i="5"/>
  <c r="T174" i="5"/>
  <c r="T173" i="5" s="1"/>
  <c r="R174" i="5"/>
  <c r="R173" i="5" s="1"/>
  <c r="P174" i="5"/>
  <c r="P173" i="5" s="1"/>
  <c r="J174" i="5"/>
  <c r="BF174" i="5" s="1"/>
  <c r="BK172" i="5"/>
  <c r="BK171" i="5" s="1"/>
  <c r="J171" i="5" s="1"/>
  <c r="J105" i="5" s="1"/>
  <c r="BI172" i="5"/>
  <c r="BH172" i="5"/>
  <c r="BG172" i="5"/>
  <c r="BF172" i="5"/>
  <c r="BE172" i="5"/>
  <c r="T172" i="5"/>
  <c r="T171" i="5" s="1"/>
  <c r="R172" i="5"/>
  <c r="P172" i="5"/>
  <c r="P171" i="5" s="1"/>
  <c r="J172" i="5"/>
  <c r="R171" i="5"/>
  <c r="BK170" i="5"/>
  <c r="BI170" i="5"/>
  <c r="BH170" i="5"/>
  <c r="BG170" i="5"/>
  <c r="BE170" i="5"/>
  <c r="T170" i="5"/>
  <c r="R170" i="5"/>
  <c r="P170" i="5"/>
  <c r="J170" i="5"/>
  <c r="BF170" i="5" s="1"/>
  <c r="BK169" i="5"/>
  <c r="BI169" i="5"/>
  <c r="BH169" i="5"/>
  <c r="BG169" i="5"/>
  <c r="BE169" i="5"/>
  <c r="T169" i="5"/>
  <c r="R169" i="5"/>
  <c r="P169" i="5"/>
  <c r="J169" i="5"/>
  <c r="BF169" i="5" s="1"/>
  <c r="BK168" i="5"/>
  <c r="BI168" i="5"/>
  <c r="BH168" i="5"/>
  <c r="BG168" i="5"/>
  <c r="BE168" i="5"/>
  <c r="T168" i="5"/>
  <c r="R168" i="5"/>
  <c r="P168" i="5"/>
  <c r="J168" i="5"/>
  <c r="BF168" i="5" s="1"/>
  <c r="BK167" i="5"/>
  <c r="BI167" i="5"/>
  <c r="BH167" i="5"/>
  <c r="BG167" i="5"/>
  <c r="BE167" i="5"/>
  <c r="T167" i="5"/>
  <c r="R167" i="5"/>
  <c r="P167" i="5"/>
  <c r="J167" i="5"/>
  <c r="BF167" i="5" s="1"/>
  <c r="BK166" i="5"/>
  <c r="BI166" i="5"/>
  <c r="BH166" i="5"/>
  <c r="BG166" i="5"/>
  <c r="BF166" i="5"/>
  <c r="BE166" i="5"/>
  <c r="T166" i="5"/>
  <c r="R166" i="5"/>
  <c r="P166" i="5"/>
  <c r="J166" i="5"/>
  <c r="BK164" i="5"/>
  <c r="BK163" i="5" s="1"/>
  <c r="J163" i="5" s="1"/>
  <c r="J103" i="5" s="1"/>
  <c r="BI164" i="5"/>
  <c r="BH164" i="5"/>
  <c r="BG164" i="5"/>
  <c r="BE164" i="5"/>
  <c r="T164" i="5"/>
  <c r="T163" i="5" s="1"/>
  <c r="R164" i="5"/>
  <c r="R163" i="5" s="1"/>
  <c r="P164" i="5"/>
  <c r="P163" i="5" s="1"/>
  <c r="J164" i="5"/>
  <c r="BF164" i="5" s="1"/>
  <c r="BK162" i="5"/>
  <c r="BK161" i="5" s="1"/>
  <c r="J161" i="5" s="1"/>
  <c r="J102" i="5" s="1"/>
  <c r="BI162" i="5"/>
  <c r="BH162" i="5"/>
  <c r="BG162" i="5"/>
  <c r="BE162" i="5"/>
  <c r="T162" i="5"/>
  <c r="T161" i="5" s="1"/>
  <c r="R162" i="5"/>
  <c r="R161" i="5" s="1"/>
  <c r="P162" i="5"/>
  <c r="P161" i="5" s="1"/>
  <c r="J162" i="5"/>
  <c r="BF162" i="5" s="1"/>
  <c r="BK160" i="5"/>
  <c r="BI160" i="5"/>
  <c r="BH160" i="5"/>
  <c r="BG160" i="5"/>
  <c r="BE160" i="5"/>
  <c r="T160" i="5"/>
  <c r="R160" i="5"/>
  <c r="P160" i="5"/>
  <c r="J160" i="5"/>
  <c r="BF160" i="5" s="1"/>
  <c r="BK159" i="5"/>
  <c r="BI159" i="5"/>
  <c r="BH159" i="5"/>
  <c r="BG159" i="5"/>
  <c r="BF159" i="5"/>
  <c r="BE159" i="5"/>
  <c r="T159" i="5"/>
  <c r="R159" i="5"/>
  <c r="P159" i="5"/>
  <c r="J159" i="5"/>
  <c r="BK158" i="5"/>
  <c r="BI158" i="5"/>
  <c r="BH158" i="5"/>
  <c r="BG158" i="5"/>
  <c r="BE158" i="5"/>
  <c r="T158" i="5"/>
  <c r="R158" i="5"/>
  <c r="P158" i="5"/>
  <c r="J158" i="5"/>
  <c r="BF158" i="5" s="1"/>
  <c r="BK157" i="5"/>
  <c r="BI157" i="5"/>
  <c r="BH157" i="5"/>
  <c r="BG157" i="5"/>
  <c r="BE157" i="5"/>
  <c r="T157" i="5"/>
  <c r="R157" i="5"/>
  <c r="P157" i="5"/>
  <c r="J157" i="5"/>
  <c r="BF157" i="5" s="1"/>
  <c r="BK154" i="5"/>
  <c r="BK153" i="5" s="1"/>
  <c r="J153" i="5" s="1"/>
  <c r="J99" i="5" s="1"/>
  <c r="BI154" i="5"/>
  <c r="BH154" i="5"/>
  <c r="BG154" i="5"/>
  <c r="BE154" i="5"/>
  <c r="T154" i="5"/>
  <c r="T153" i="5" s="1"/>
  <c r="R154" i="5"/>
  <c r="R153" i="5" s="1"/>
  <c r="P154" i="5"/>
  <c r="P153" i="5" s="1"/>
  <c r="J154" i="5"/>
  <c r="BF154" i="5" s="1"/>
  <c r="BK152" i="5"/>
  <c r="BI152" i="5"/>
  <c r="BH152" i="5"/>
  <c r="BG152" i="5"/>
  <c r="BE152" i="5"/>
  <c r="T152" i="5"/>
  <c r="R152" i="5"/>
  <c r="P152" i="5"/>
  <c r="J152" i="5"/>
  <c r="BF152" i="5" s="1"/>
  <c r="BK151" i="5"/>
  <c r="BI151" i="5"/>
  <c r="BH151" i="5"/>
  <c r="BG151" i="5"/>
  <c r="BE151" i="5"/>
  <c r="T151" i="5"/>
  <c r="R151" i="5"/>
  <c r="P151" i="5"/>
  <c r="J151" i="5"/>
  <c r="BF151" i="5" s="1"/>
  <c r="BK150" i="5"/>
  <c r="BI150" i="5"/>
  <c r="BH150" i="5"/>
  <c r="BG150" i="5"/>
  <c r="BE150" i="5"/>
  <c r="T150" i="5"/>
  <c r="R150" i="5"/>
  <c r="P150" i="5"/>
  <c r="J150" i="5"/>
  <c r="BF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E148" i="5"/>
  <c r="T148" i="5"/>
  <c r="R148" i="5"/>
  <c r="P148" i="5"/>
  <c r="J148" i="5"/>
  <c r="BF148" i="5" s="1"/>
  <c r="BK147" i="5"/>
  <c r="BI147" i="5"/>
  <c r="BH147" i="5"/>
  <c r="BG147" i="5"/>
  <c r="BE147" i="5"/>
  <c r="T147" i="5"/>
  <c r="R147" i="5"/>
  <c r="P147" i="5"/>
  <c r="J147" i="5"/>
  <c r="BF147" i="5" s="1"/>
  <c r="BK146" i="5"/>
  <c r="BI146" i="5"/>
  <c r="BH146" i="5"/>
  <c r="BG146" i="5"/>
  <c r="BE146" i="5"/>
  <c r="T146" i="5"/>
  <c r="R146" i="5"/>
  <c r="P146" i="5"/>
  <c r="J146" i="5"/>
  <c r="BF146" i="5" s="1"/>
  <c r="BK145" i="5"/>
  <c r="BI145" i="5"/>
  <c r="BH145" i="5"/>
  <c r="BG145" i="5"/>
  <c r="BE145" i="5"/>
  <c r="T145" i="5"/>
  <c r="R145" i="5"/>
  <c r="P145" i="5"/>
  <c r="J145" i="5"/>
  <c r="BF145" i="5" s="1"/>
  <c r="BK144" i="5"/>
  <c r="BI144" i="5"/>
  <c r="BH144" i="5"/>
  <c r="BG144" i="5"/>
  <c r="BE144" i="5"/>
  <c r="T144" i="5"/>
  <c r="R144" i="5"/>
  <c r="P144" i="5"/>
  <c r="J144" i="5"/>
  <c r="BF144" i="5" s="1"/>
  <c r="BK143" i="5"/>
  <c r="BI143" i="5"/>
  <c r="BH143" i="5"/>
  <c r="BG143" i="5"/>
  <c r="BE143" i="5"/>
  <c r="T143" i="5"/>
  <c r="R143" i="5"/>
  <c r="P143" i="5"/>
  <c r="J143" i="5"/>
  <c r="BF143" i="5" s="1"/>
  <c r="BK142" i="5"/>
  <c r="BI142" i="5"/>
  <c r="BH142" i="5"/>
  <c r="BG142" i="5"/>
  <c r="BE142" i="5"/>
  <c r="T142" i="5"/>
  <c r="R142" i="5"/>
  <c r="P142" i="5"/>
  <c r="J142" i="5"/>
  <c r="BF142" i="5" s="1"/>
  <c r="BK141" i="5"/>
  <c r="BI141" i="5"/>
  <c r="BH141" i="5"/>
  <c r="BG141" i="5"/>
  <c r="BE141" i="5"/>
  <c r="T141" i="5"/>
  <c r="R141" i="5"/>
  <c r="P141" i="5"/>
  <c r="J141" i="5"/>
  <c r="BF141" i="5" s="1"/>
  <c r="BK140" i="5"/>
  <c r="BI140" i="5"/>
  <c r="BH140" i="5"/>
  <c r="BG140" i="5"/>
  <c r="BE140" i="5"/>
  <c r="T140" i="5"/>
  <c r="R140" i="5"/>
  <c r="P140" i="5"/>
  <c r="J140" i="5"/>
  <c r="BF140" i="5" s="1"/>
  <c r="BK139" i="5"/>
  <c r="BI139" i="5"/>
  <c r="BH139" i="5"/>
  <c r="BG139" i="5"/>
  <c r="BE139" i="5"/>
  <c r="T139" i="5"/>
  <c r="R139" i="5"/>
  <c r="P139" i="5"/>
  <c r="J139" i="5"/>
  <c r="BF139" i="5" s="1"/>
  <c r="BK138" i="5"/>
  <c r="BI138" i="5"/>
  <c r="BH138" i="5"/>
  <c r="BG138" i="5"/>
  <c r="BE138" i="5"/>
  <c r="T138" i="5"/>
  <c r="R138" i="5"/>
  <c r="P138" i="5"/>
  <c r="J138" i="5"/>
  <c r="BF138" i="5" s="1"/>
  <c r="BK137" i="5"/>
  <c r="BI137" i="5"/>
  <c r="BH137" i="5"/>
  <c r="BG137" i="5"/>
  <c r="BE137" i="5"/>
  <c r="T137" i="5"/>
  <c r="R137" i="5"/>
  <c r="P137" i="5"/>
  <c r="J137" i="5"/>
  <c r="BF137" i="5" s="1"/>
  <c r="BK136" i="5"/>
  <c r="BI136" i="5"/>
  <c r="BH136" i="5"/>
  <c r="BG136" i="5"/>
  <c r="BE136" i="5"/>
  <c r="T136" i="5"/>
  <c r="R136" i="5"/>
  <c r="P136" i="5"/>
  <c r="J136" i="5"/>
  <c r="BF136" i="5" s="1"/>
  <c r="BK135" i="5"/>
  <c r="BI135" i="5"/>
  <c r="BH135" i="5"/>
  <c r="BG135" i="5"/>
  <c r="BE135" i="5"/>
  <c r="T135" i="5"/>
  <c r="R135" i="5"/>
  <c r="P135" i="5"/>
  <c r="J135" i="5"/>
  <c r="BF135" i="5" s="1"/>
  <c r="BK134" i="5"/>
  <c r="BI134" i="5"/>
  <c r="BH134" i="5"/>
  <c r="BG134" i="5"/>
  <c r="BE134" i="5"/>
  <c r="T134" i="5"/>
  <c r="R134" i="5"/>
  <c r="P134" i="5"/>
  <c r="J134" i="5"/>
  <c r="BF134" i="5" s="1"/>
  <c r="BK133" i="5"/>
  <c r="BI133" i="5"/>
  <c r="BH133" i="5"/>
  <c r="BG133" i="5"/>
  <c r="BF133" i="5"/>
  <c r="BE133" i="5"/>
  <c r="T133" i="5"/>
  <c r="R133" i="5"/>
  <c r="P133" i="5"/>
  <c r="J133" i="5"/>
  <c r="BK132" i="5"/>
  <c r="BI132" i="5"/>
  <c r="BH132" i="5"/>
  <c r="BG132" i="5"/>
  <c r="BE132" i="5"/>
  <c r="T132" i="5"/>
  <c r="R132" i="5"/>
  <c r="P132" i="5"/>
  <c r="J132" i="5"/>
  <c r="BF132" i="5" s="1"/>
  <c r="BK131" i="5"/>
  <c r="BI131" i="5"/>
  <c r="BH131" i="5"/>
  <c r="BG131" i="5"/>
  <c r="BE131" i="5"/>
  <c r="T131" i="5"/>
  <c r="R131" i="5"/>
  <c r="P131" i="5"/>
  <c r="J131" i="5"/>
  <c r="BF131" i="5" s="1"/>
  <c r="BK130" i="5"/>
  <c r="BI130" i="5"/>
  <c r="BH130" i="5"/>
  <c r="BG130" i="5"/>
  <c r="BE130" i="5"/>
  <c r="T130" i="5"/>
  <c r="R130" i="5"/>
  <c r="P130" i="5"/>
  <c r="J130" i="5"/>
  <c r="BF130" i="5" s="1"/>
  <c r="F124" i="5"/>
  <c r="J123" i="5"/>
  <c r="F123" i="5"/>
  <c r="F121" i="5"/>
  <c r="E119" i="5"/>
  <c r="F92" i="5"/>
  <c r="J91" i="5"/>
  <c r="F91" i="5"/>
  <c r="F89" i="5"/>
  <c r="E87" i="5"/>
  <c r="J37" i="5"/>
  <c r="J36" i="5"/>
  <c r="J35" i="5"/>
  <c r="J12" i="5"/>
  <c r="J121" i="5" s="1"/>
  <c r="E7" i="5"/>
  <c r="E117" i="5" s="1"/>
  <c r="BK333" i="3"/>
  <c r="BI333" i="3"/>
  <c r="BH333" i="3"/>
  <c r="BG333" i="3"/>
  <c r="BE333" i="3"/>
  <c r="T333" i="3"/>
  <c r="R333" i="3"/>
  <c r="P333" i="3"/>
  <c r="J333" i="3"/>
  <c r="BF333" i="3" s="1"/>
  <c r="BK332" i="3"/>
  <c r="BI332" i="3"/>
  <c r="BH332" i="3"/>
  <c r="BG332" i="3"/>
  <c r="BE332" i="3"/>
  <c r="T332" i="3"/>
  <c r="R332" i="3"/>
  <c r="P332" i="3"/>
  <c r="J332" i="3"/>
  <c r="BF332" i="3" s="1"/>
  <c r="BK331" i="3"/>
  <c r="BI331" i="3"/>
  <c r="BH331" i="3"/>
  <c r="BG331" i="3"/>
  <c r="BE331" i="3"/>
  <c r="T331" i="3"/>
  <c r="R331" i="3"/>
  <c r="P331" i="3"/>
  <c r="J331" i="3"/>
  <c r="BF331" i="3" s="1"/>
  <c r="BK330" i="3"/>
  <c r="BI330" i="3"/>
  <c r="BH330" i="3"/>
  <c r="BG330" i="3"/>
  <c r="BE330" i="3"/>
  <c r="T330" i="3"/>
  <c r="R330" i="3"/>
  <c r="P330" i="3"/>
  <c r="J330" i="3"/>
  <c r="BF330" i="3" s="1"/>
  <c r="BK328" i="3"/>
  <c r="BI328" i="3"/>
  <c r="BH328" i="3"/>
  <c r="BG328" i="3"/>
  <c r="BE328" i="3"/>
  <c r="T328" i="3"/>
  <c r="R328" i="3"/>
  <c r="P328" i="3"/>
  <c r="J328" i="3"/>
  <c r="BF328" i="3" s="1"/>
  <c r="BK327" i="3"/>
  <c r="BI327" i="3"/>
  <c r="BH327" i="3"/>
  <c r="BG327" i="3"/>
  <c r="BE327" i="3"/>
  <c r="T327" i="3"/>
  <c r="R327" i="3"/>
  <c r="P327" i="3"/>
  <c r="J327" i="3"/>
  <c r="BF327" i="3" s="1"/>
  <c r="BK326" i="3"/>
  <c r="BI326" i="3"/>
  <c r="BH326" i="3"/>
  <c r="BG326" i="3"/>
  <c r="BE326" i="3"/>
  <c r="T326" i="3"/>
  <c r="R326" i="3"/>
  <c r="P326" i="3"/>
  <c r="J326" i="3"/>
  <c r="BF326" i="3" s="1"/>
  <c r="BK325" i="3"/>
  <c r="BI325" i="3"/>
  <c r="BH325" i="3"/>
  <c r="BG325" i="3"/>
  <c r="BE325" i="3"/>
  <c r="T325" i="3"/>
  <c r="R325" i="3"/>
  <c r="P325" i="3"/>
  <c r="J325" i="3"/>
  <c r="BF325" i="3" s="1"/>
  <c r="BK324" i="3"/>
  <c r="BI324" i="3"/>
  <c r="BH324" i="3"/>
  <c r="BG324" i="3"/>
  <c r="BE324" i="3"/>
  <c r="T324" i="3"/>
  <c r="R324" i="3"/>
  <c r="P324" i="3"/>
  <c r="J324" i="3"/>
  <c r="BF324" i="3" s="1"/>
  <c r="BK323" i="3"/>
  <c r="BI323" i="3"/>
  <c r="BH323" i="3"/>
  <c r="BG323" i="3"/>
  <c r="BF323" i="3"/>
  <c r="BE323" i="3"/>
  <c r="T323" i="3"/>
  <c r="R323" i="3"/>
  <c r="P323" i="3"/>
  <c r="J323" i="3"/>
  <c r="R322" i="3"/>
  <c r="BK321" i="3"/>
  <c r="BI321" i="3"/>
  <c r="BH321" i="3"/>
  <c r="BG321" i="3"/>
  <c r="BE321" i="3"/>
  <c r="T321" i="3"/>
  <c r="R321" i="3"/>
  <c r="P321" i="3"/>
  <c r="J321" i="3"/>
  <c r="BF321" i="3" s="1"/>
  <c r="BK320" i="3"/>
  <c r="BI320" i="3"/>
  <c r="BH320" i="3"/>
  <c r="BG320" i="3"/>
  <c r="BF320" i="3"/>
  <c r="BE320" i="3"/>
  <c r="T320" i="3"/>
  <c r="R320" i="3"/>
  <c r="P320" i="3"/>
  <c r="J320" i="3"/>
  <c r="BK319" i="3"/>
  <c r="BK318" i="3" s="1"/>
  <c r="J318" i="3" s="1"/>
  <c r="J119" i="3" s="1"/>
  <c r="BI319" i="3"/>
  <c r="BH319" i="3"/>
  <c r="BG319" i="3"/>
  <c r="BE319" i="3"/>
  <c r="T319" i="3"/>
  <c r="R319" i="3"/>
  <c r="P319" i="3"/>
  <c r="J319" i="3"/>
  <c r="BF319" i="3" s="1"/>
  <c r="BK317" i="3"/>
  <c r="BI317" i="3"/>
  <c r="BH317" i="3"/>
  <c r="BG317" i="3"/>
  <c r="BE317" i="3"/>
  <c r="T317" i="3"/>
  <c r="R317" i="3"/>
  <c r="P317" i="3"/>
  <c r="J317" i="3"/>
  <c r="BF317" i="3" s="1"/>
  <c r="BK316" i="3"/>
  <c r="BI316" i="3"/>
  <c r="BH316" i="3"/>
  <c r="BG316" i="3"/>
  <c r="BE316" i="3"/>
  <c r="T316" i="3"/>
  <c r="R316" i="3"/>
  <c r="P316" i="3"/>
  <c r="J316" i="3"/>
  <c r="BF316" i="3" s="1"/>
  <c r="BK315" i="3"/>
  <c r="BI315" i="3"/>
  <c r="BH315" i="3"/>
  <c r="BG315" i="3"/>
  <c r="BE315" i="3"/>
  <c r="T315" i="3"/>
  <c r="R315" i="3"/>
  <c r="P315" i="3"/>
  <c r="J315" i="3"/>
  <c r="BF315" i="3" s="1"/>
  <c r="BK313" i="3"/>
  <c r="BI313" i="3"/>
  <c r="BH313" i="3"/>
  <c r="BG313" i="3"/>
  <c r="BE313" i="3"/>
  <c r="T313" i="3"/>
  <c r="R313" i="3"/>
  <c r="P313" i="3"/>
  <c r="J313" i="3"/>
  <c r="BF313" i="3" s="1"/>
  <c r="BK312" i="3"/>
  <c r="BI312" i="3"/>
  <c r="BH312" i="3"/>
  <c r="BG312" i="3"/>
  <c r="BE312" i="3"/>
  <c r="T312" i="3"/>
  <c r="R312" i="3"/>
  <c r="P312" i="3"/>
  <c r="J312" i="3"/>
  <c r="BF312" i="3" s="1"/>
  <c r="BK311" i="3"/>
  <c r="BI311" i="3"/>
  <c r="BH311" i="3"/>
  <c r="BG311" i="3"/>
  <c r="BE311" i="3"/>
  <c r="T311" i="3"/>
  <c r="R311" i="3"/>
  <c r="P311" i="3"/>
  <c r="J311" i="3"/>
  <c r="BF311" i="3" s="1"/>
  <c r="BK310" i="3"/>
  <c r="BI310" i="3"/>
  <c r="BH310" i="3"/>
  <c r="BG310" i="3"/>
  <c r="BE310" i="3"/>
  <c r="T310" i="3"/>
  <c r="R310" i="3"/>
  <c r="P310" i="3"/>
  <c r="J310" i="3"/>
  <c r="BF310" i="3" s="1"/>
  <c r="BK309" i="3"/>
  <c r="BI309" i="3"/>
  <c r="BH309" i="3"/>
  <c r="BG309" i="3"/>
  <c r="BE309" i="3"/>
  <c r="T309" i="3"/>
  <c r="R309" i="3"/>
  <c r="P309" i="3"/>
  <c r="J309" i="3"/>
  <c r="BF309" i="3" s="1"/>
  <c r="BK307" i="3"/>
  <c r="BI307" i="3"/>
  <c r="BH307" i="3"/>
  <c r="BG307" i="3"/>
  <c r="BE307" i="3"/>
  <c r="T307" i="3"/>
  <c r="R307" i="3"/>
  <c r="P307" i="3"/>
  <c r="J307" i="3"/>
  <c r="BF307" i="3" s="1"/>
  <c r="BK306" i="3"/>
  <c r="BI306" i="3"/>
  <c r="BH306" i="3"/>
  <c r="BG306" i="3"/>
  <c r="BE306" i="3"/>
  <c r="T306" i="3"/>
  <c r="R306" i="3"/>
  <c r="P306" i="3"/>
  <c r="J306" i="3"/>
  <c r="BF306" i="3" s="1"/>
  <c r="BK305" i="3"/>
  <c r="BI305" i="3"/>
  <c r="BH305" i="3"/>
  <c r="BG305" i="3"/>
  <c r="BE305" i="3"/>
  <c r="T305" i="3"/>
  <c r="R305" i="3"/>
  <c r="P305" i="3"/>
  <c r="J305" i="3"/>
  <c r="BF305" i="3" s="1"/>
  <c r="BK304" i="3"/>
  <c r="BI304" i="3"/>
  <c r="BH304" i="3"/>
  <c r="BG304" i="3"/>
  <c r="BE304" i="3"/>
  <c r="T304" i="3"/>
  <c r="R304" i="3"/>
  <c r="P304" i="3"/>
  <c r="J304" i="3"/>
  <c r="BF304" i="3" s="1"/>
  <c r="BK303" i="3"/>
  <c r="BI303" i="3"/>
  <c r="BH303" i="3"/>
  <c r="BG303" i="3"/>
  <c r="BE303" i="3"/>
  <c r="T303" i="3"/>
  <c r="R303" i="3"/>
  <c r="P303" i="3"/>
  <c r="J303" i="3"/>
  <c r="BF303" i="3" s="1"/>
  <c r="BK302" i="3"/>
  <c r="BI302" i="3"/>
  <c r="BH302" i="3"/>
  <c r="BG302" i="3"/>
  <c r="BE302" i="3"/>
  <c r="T302" i="3"/>
  <c r="R302" i="3"/>
  <c r="P302" i="3"/>
  <c r="J302" i="3"/>
  <c r="BF302" i="3" s="1"/>
  <c r="BK301" i="3"/>
  <c r="BI301" i="3"/>
  <c r="BH301" i="3"/>
  <c r="BG301" i="3"/>
  <c r="BE301" i="3"/>
  <c r="T301" i="3"/>
  <c r="R301" i="3"/>
  <c r="P301" i="3"/>
  <c r="J301" i="3"/>
  <c r="BF301" i="3" s="1"/>
  <c r="BK300" i="3"/>
  <c r="BI300" i="3"/>
  <c r="BH300" i="3"/>
  <c r="BG300" i="3"/>
  <c r="BE300" i="3"/>
  <c r="T300" i="3"/>
  <c r="R300" i="3"/>
  <c r="P300" i="3"/>
  <c r="J300" i="3"/>
  <c r="BF300" i="3" s="1"/>
  <c r="BK299" i="3"/>
  <c r="BI299" i="3"/>
  <c r="BH299" i="3"/>
  <c r="BG299" i="3"/>
  <c r="BE299" i="3"/>
  <c r="T299" i="3"/>
  <c r="R299" i="3"/>
  <c r="P299" i="3"/>
  <c r="J299" i="3"/>
  <c r="BF299" i="3" s="1"/>
  <c r="BK297" i="3"/>
  <c r="BI297" i="3"/>
  <c r="BH297" i="3"/>
  <c r="BG297" i="3"/>
  <c r="BE297" i="3"/>
  <c r="T297" i="3"/>
  <c r="R297" i="3"/>
  <c r="P297" i="3"/>
  <c r="J297" i="3"/>
  <c r="BF297" i="3" s="1"/>
  <c r="BK296" i="3"/>
  <c r="BI296" i="3"/>
  <c r="BH296" i="3"/>
  <c r="BG296" i="3"/>
  <c r="BE296" i="3"/>
  <c r="T296" i="3"/>
  <c r="R296" i="3"/>
  <c r="P296" i="3"/>
  <c r="J296" i="3"/>
  <c r="BF296" i="3" s="1"/>
  <c r="BK295" i="3"/>
  <c r="BI295" i="3"/>
  <c r="BH295" i="3"/>
  <c r="BG295" i="3"/>
  <c r="BE295" i="3"/>
  <c r="T295" i="3"/>
  <c r="R295" i="3"/>
  <c r="P295" i="3"/>
  <c r="J295" i="3"/>
  <c r="BF295" i="3" s="1"/>
  <c r="BK293" i="3"/>
  <c r="BK290" i="3" s="1"/>
  <c r="J290" i="3" s="1"/>
  <c r="J114" i="3" s="1"/>
  <c r="BI293" i="3"/>
  <c r="BH293" i="3"/>
  <c r="BG293" i="3"/>
  <c r="BE293" i="3"/>
  <c r="T293" i="3"/>
  <c r="R293" i="3"/>
  <c r="P293" i="3"/>
  <c r="J293" i="3"/>
  <c r="BF293" i="3" s="1"/>
  <c r="BK292" i="3"/>
  <c r="BI292" i="3"/>
  <c r="BH292" i="3"/>
  <c r="BG292" i="3"/>
  <c r="BE292" i="3"/>
  <c r="T292" i="3"/>
  <c r="R292" i="3"/>
  <c r="P292" i="3"/>
  <c r="J292" i="3"/>
  <c r="BF292" i="3" s="1"/>
  <c r="BK291" i="3"/>
  <c r="BI291" i="3"/>
  <c r="BH291" i="3"/>
  <c r="BG291" i="3"/>
  <c r="BE291" i="3"/>
  <c r="T291" i="3"/>
  <c r="R291" i="3"/>
  <c r="P291" i="3"/>
  <c r="J291" i="3"/>
  <c r="BF291" i="3" s="1"/>
  <c r="BK289" i="3"/>
  <c r="BI289" i="3"/>
  <c r="BH289" i="3"/>
  <c r="BG289" i="3"/>
  <c r="BE289" i="3"/>
  <c r="T289" i="3"/>
  <c r="R289" i="3"/>
  <c r="P289" i="3"/>
  <c r="J289" i="3"/>
  <c r="BF289" i="3" s="1"/>
  <c r="BK288" i="3"/>
  <c r="BI288" i="3"/>
  <c r="BH288" i="3"/>
  <c r="BG288" i="3"/>
  <c r="BE288" i="3"/>
  <c r="T288" i="3"/>
  <c r="R288" i="3"/>
  <c r="P288" i="3"/>
  <c r="J288" i="3"/>
  <c r="BF288" i="3" s="1"/>
  <c r="BK287" i="3"/>
  <c r="BI287" i="3"/>
  <c r="BH287" i="3"/>
  <c r="BG287" i="3"/>
  <c r="BE287" i="3"/>
  <c r="T287" i="3"/>
  <c r="R287" i="3"/>
  <c r="P287" i="3"/>
  <c r="J287" i="3"/>
  <c r="BF287" i="3" s="1"/>
  <c r="BK286" i="3"/>
  <c r="BI286" i="3"/>
  <c r="BH286" i="3"/>
  <c r="BG286" i="3"/>
  <c r="BE286" i="3"/>
  <c r="T286" i="3"/>
  <c r="R286" i="3"/>
  <c r="P286" i="3"/>
  <c r="J286" i="3"/>
  <c r="BF286" i="3" s="1"/>
  <c r="BK285" i="3"/>
  <c r="BI285" i="3"/>
  <c r="BH285" i="3"/>
  <c r="BG285" i="3"/>
  <c r="BE285" i="3"/>
  <c r="T285" i="3"/>
  <c r="R285" i="3"/>
  <c r="P285" i="3"/>
  <c r="J285" i="3"/>
  <c r="BF285" i="3" s="1"/>
  <c r="BK284" i="3"/>
  <c r="BI284" i="3"/>
  <c r="BH284" i="3"/>
  <c r="BG284" i="3"/>
  <c r="BE284" i="3"/>
  <c r="T284" i="3"/>
  <c r="R284" i="3"/>
  <c r="P284" i="3"/>
  <c r="J284" i="3"/>
  <c r="BF284" i="3" s="1"/>
  <c r="BK283" i="3"/>
  <c r="BI283" i="3"/>
  <c r="BH283" i="3"/>
  <c r="BG283" i="3"/>
  <c r="BE283" i="3"/>
  <c r="T283" i="3"/>
  <c r="R283" i="3"/>
  <c r="P283" i="3"/>
  <c r="J283" i="3"/>
  <c r="BF283" i="3" s="1"/>
  <c r="BK282" i="3"/>
  <c r="BI282" i="3"/>
  <c r="BH282" i="3"/>
  <c r="BG282" i="3"/>
  <c r="BE282" i="3"/>
  <c r="T282" i="3"/>
  <c r="R282" i="3"/>
  <c r="P282" i="3"/>
  <c r="J282" i="3"/>
  <c r="BF282" i="3" s="1"/>
  <c r="BK281" i="3"/>
  <c r="BI281" i="3"/>
  <c r="BH281" i="3"/>
  <c r="BG281" i="3"/>
  <c r="BF281" i="3"/>
  <c r="BE281" i="3"/>
  <c r="T281" i="3"/>
  <c r="R281" i="3"/>
  <c r="P281" i="3"/>
  <c r="J281" i="3"/>
  <c r="BK280" i="3"/>
  <c r="BI280" i="3"/>
  <c r="BH280" i="3"/>
  <c r="BG280" i="3"/>
  <c r="BE280" i="3"/>
  <c r="T280" i="3"/>
  <c r="R280" i="3"/>
  <c r="P280" i="3"/>
  <c r="J280" i="3"/>
  <c r="BF280" i="3" s="1"/>
  <c r="BK279" i="3"/>
  <c r="BI279" i="3"/>
  <c r="BH279" i="3"/>
  <c r="BG279" i="3"/>
  <c r="BE279" i="3"/>
  <c r="T279" i="3"/>
  <c r="R279" i="3"/>
  <c r="P279" i="3"/>
  <c r="J279" i="3"/>
  <c r="BF279" i="3" s="1"/>
  <c r="BK278" i="3"/>
  <c r="BI278" i="3"/>
  <c r="BH278" i="3"/>
  <c r="BG278" i="3"/>
  <c r="BE278" i="3"/>
  <c r="T278" i="3"/>
  <c r="R278" i="3"/>
  <c r="P278" i="3"/>
  <c r="J278" i="3"/>
  <c r="BF278" i="3" s="1"/>
  <c r="BK277" i="3"/>
  <c r="BI277" i="3"/>
  <c r="BH277" i="3"/>
  <c r="BG277" i="3"/>
  <c r="BE277" i="3"/>
  <c r="T277" i="3"/>
  <c r="R277" i="3"/>
  <c r="P277" i="3"/>
  <c r="J277" i="3"/>
  <c r="BF277" i="3" s="1"/>
  <c r="BK276" i="3"/>
  <c r="BI276" i="3"/>
  <c r="BH276" i="3"/>
  <c r="BG276" i="3"/>
  <c r="BE276" i="3"/>
  <c r="T276" i="3"/>
  <c r="R276" i="3"/>
  <c r="P276" i="3"/>
  <c r="J276" i="3"/>
  <c r="BF276" i="3" s="1"/>
  <c r="BK275" i="3"/>
  <c r="BI275" i="3"/>
  <c r="BH275" i="3"/>
  <c r="BG275" i="3"/>
  <c r="BE275" i="3"/>
  <c r="T275" i="3"/>
  <c r="R275" i="3"/>
  <c r="P275" i="3"/>
  <c r="J275" i="3"/>
  <c r="BF275" i="3" s="1"/>
  <c r="BK274" i="3"/>
  <c r="BI274" i="3"/>
  <c r="BH274" i="3"/>
  <c r="BG274" i="3"/>
  <c r="BE274" i="3"/>
  <c r="T274" i="3"/>
  <c r="R274" i="3"/>
  <c r="P274" i="3"/>
  <c r="J274" i="3"/>
  <c r="BF274" i="3" s="1"/>
  <c r="BK273" i="3"/>
  <c r="BI273" i="3"/>
  <c r="BH273" i="3"/>
  <c r="BG273" i="3"/>
  <c r="BE273" i="3"/>
  <c r="T273" i="3"/>
  <c r="R273" i="3"/>
  <c r="P273" i="3"/>
  <c r="J273" i="3"/>
  <c r="BF273" i="3" s="1"/>
  <c r="BK272" i="3"/>
  <c r="BI272" i="3"/>
  <c r="BH272" i="3"/>
  <c r="BG272" i="3"/>
  <c r="BE272" i="3"/>
  <c r="T272" i="3"/>
  <c r="R272" i="3"/>
  <c r="P272" i="3"/>
  <c r="J272" i="3"/>
  <c r="BF272" i="3" s="1"/>
  <c r="BK271" i="3"/>
  <c r="BI271" i="3"/>
  <c r="BH271" i="3"/>
  <c r="BG271" i="3"/>
  <c r="BE271" i="3"/>
  <c r="T271" i="3"/>
  <c r="R271" i="3"/>
  <c r="P271" i="3"/>
  <c r="J271" i="3"/>
  <c r="BF271" i="3" s="1"/>
  <c r="BK270" i="3"/>
  <c r="BI270" i="3"/>
  <c r="BH270" i="3"/>
  <c r="BG270" i="3"/>
  <c r="BE270" i="3"/>
  <c r="T270" i="3"/>
  <c r="R270" i="3"/>
  <c r="P270" i="3"/>
  <c r="J270" i="3"/>
  <c r="BF270" i="3" s="1"/>
  <c r="BK269" i="3"/>
  <c r="BI269" i="3"/>
  <c r="BH269" i="3"/>
  <c r="BG269" i="3"/>
  <c r="BE269" i="3"/>
  <c r="T269" i="3"/>
  <c r="R269" i="3"/>
  <c r="P269" i="3"/>
  <c r="J269" i="3"/>
  <c r="BF269" i="3" s="1"/>
  <c r="BK268" i="3"/>
  <c r="BI268" i="3"/>
  <c r="BH268" i="3"/>
  <c r="BG268" i="3"/>
  <c r="BE268" i="3"/>
  <c r="T268" i="3"/>
  <c r="R268" i="3"/>
  <c r="P268" i="3"/>
  <c r="J268" i="3"/>
  <c r="BF268" i="3" s="1"/>
  <c r="BK267" i="3"/>
  <c r="BI267" i="3"/>
  <c r="BH267" i="3"/>
  <c r="BG267" i="3"/>
  <c r="BE267" i="3"/>
  <c r="T267" i="3"/>
  <c r="R267" i="3"/>
  <c r="P267" i="3"/>
  <c r="J267" i="3"/>
  <c r="BF267" i="3" s="1"/>
  <c r="BK265" i="3"/>
  <c r="BI265" i="3"/>
  <c r="BH265" i="3"/>
  <c r="BG265" i="3"/>
  <c r="BE265" i="3"/>
  <c r="T265" i="3"/>
  <c r="R265" i="3"/>
  <c r="P265" i="3"/>
  <c r="J265" i="3"/>
  <c r="BF265" i="3" s="1"/>
  <c r="BK264" i="3"/>
  <c r="BI264" i="3"/>
  <c r="BH264" i="3"/>
  <c r="BG264" i="3"/>
  <c r="BE264" i="3"/>
  <c r="T264" i="3"/>
  <c r="R264" i="3"/>
  <c r="P264" i="3"/>
  <c r="J264" i="3"/>
  <c r="BF264" i="3" s="1"/>
  <c r="BK263" i="3"/>
  <c r="BI263" i="3"/>
  <c r="BH263" i="3"/>
  <c r="BG263" i="3"/>
  <c r="BE263" i="3"/>
  <c r="T263" i="3"/>
  <c r="R263" i="3"/>
  <c r="P263" i="3"/>
  <c r="J263" i="3"/>
  <c r="BF263" i="3" s="1"/>
  <c r="BK262" i="3"/>
  <c r="BI262" i="3"/>
  <c r="BH262" i="3"/>
  <c r="BG262" i="3"/>
  <c r="BE262" i="3"/>
  <c r="T262" i="3"/>
  <c r="R262" i="3"/>
  <c r="P262" i="3"/>
  <c r="J262" i="3"/>
  <c r="BF262" i="3" s="1"/>
  <c r="BK261" i="3"/>
  <c r="BI261" i="3"/>
  <c r="BH261" i="3"/>
  <c r="BG261" i="3"/>
  <c r="BE261" i="3"/>
  <c r="T261" i="3"/>
  <c r="R261" i="3"/>
  <c r="P261" i="3"/>
  <c r="J261" i="3"/>
  <c r="BF261" i="3" s="1"/>
  <c r="BK260" i="3"/>
  <c r="BI260" i="3"/>
  <c r="BH260" i="3"/>
  <c r="BG260" i="3"/>
  <c r="BE260" i="3"/>
  <c r="T260" i="3"/>
  <c r="R260" i="3"/>
  <c r="P260" i="3"/>
  <c r="J260" i="3"/>
  <c r="BF260" i="3" s="1"/>
  <c r="BK259" i="3"/>
  <c r="BI259" i="3"/>
  <c r="BH259" i="3"/>
  <c r="BG259" i="3"/>
  <c r="BE259" i="3"/>
  <c r="T259" i="3"/>
  <c r="R259" i="3"/>
  <c r="P259" i="3"/>
  <c r="J259" i="3"/>
  <c r="BF259" i="3" s="1"/>
  <c r="BK257" i="3"/>
  <c r="BI257" i="3"/>
  <c r="BH257" i="3"/>
  <c r="BG257" i="3"/>
  <c r="BE257" i="3"/>
  <c r="T257" i="3"/>
  <c r="R257" i="3"/>
  <c r="P257" i="3"/>
  <c r="J257" i="3"/>
  <c r="BF257" i="3" s="1"/>
  <c r="BK256" i="3"/>
  <c r="BI256" i="3"/>
  <c r="BH256" i="3"/>
  <c r="BG256" i="3"/>
  <c r="BE256" i="3"/>
  <c r="T256" i="3"/>
  <c r="R256" i="3"/>
  <c r="P256" i="3"/>
  <c r="J256" i="3"/>
  <c r="BF256" i="3" s="1"/>
  <c r="BK255" i="3"/>
  <c r="BI255" i="3"/>
  <c r="BH255" i="3"/>
  <c r="BG255" i="3"/>
  <c r="BE255" i="3"/>
  <c r="T255" i="3"/>
  <c r="R255" i="3"/>
  <c r="P255" i="3"/>
  <c r="J255" i="3"/>
  <c r="BF255" i="3" s="1"/>
  <c r="BK254" i="3"/>
  <c r="BI254" i="3"/>
  <c r="BH254" i="3"/>
  <c r="BG254" i="3"/>
  <c r="BE254" i="3"/>
  <c r="T254" i="3"/>
  <c r="R254" i="3"/>
  <c r="P254" i="3"/>
  <c r="J254" i="3"/>
  <c r="BF254" i="3" s="1"/>
  <c r="BK253" i="3"/>
  <c r="BI253" i="3"/>
  <c r="BH253" i="3"/>
  <c r="BG253" i="3"/>
  <c r="BE253" i="3"/>
  <c r="T253" i="3"/>
  <c r="R253" i="3"/>
  <c r="P253" i="3"/>
  <c r="J253" i="3"/>
  <c r="BF253" i="3" s="1"/>
  <c r="BK252" i="3"/>
  <c r="BI252" i="3"/>
  <c r="BH252" i="3"/>
  <c r="BG252" i="3"/>
  <c r="BE252" i="3"/>
  <c r="T252" i="3"/>
  <c r="R252" i="3"/>
  <c r="P252" i="3"/>
  <c r="J252" i="3"/>
  <c r="BF252" i="3" s="1"/>
  <c r="BK250" i="3"/>
  <c r="BI250" i="3"/>
  <c r="BH250" i="3"/>
  <c r="BG250" i="3"/>
  <c r="BE250" i="3"/>
  <c r="T250" i="3"/>
  <c r="R250" i="3"/>
  <c r="P250" i="3"/>
  <c r="J250" i="3"/>
  <c r="BF250" i="3" s="1"/>
  <c r="BK249" i="3"/>
  <c r="BI249" i="3"/>
  <c r="BH249" i="3"/>
  <c r="BG249" i="3"/>
  <c r="BE249" i="3"/>
  <c r="T249" i="3"/>
  <c r="R249" i="3"/>
  <c r="P249" i="3"/>
  <c r="J249" i="3"/>
  <c r="BF249" i="3" s="1"/>
  <c r="BK248" i="3"/>
  <c r="BI248" i="3"/>
  <c r="BH248" i="3"/>
  <c r="BG248" i="3"/>
  <c r="BE248" i="3"/>
  <c r="T248" i="3"/>
  <c r="R248" i="3"/>
  <c r="P248" i="3"/>
  <c r="J248" i="3"/>
  <c r="BF248" i="3" s="1"/>
  <c r="BK247" i="3"/>
  <c r="BI247" i="3"/>
  <c r="BH247" i="3"/>
  <c r="BG247" i="3"/>
  <c r="BE247" i="3"/>
  <c r="T247" i="3"/>
  <c r="R247" i="3"/>
  <c r="P247" i="3"/>
  <c r="J247" i="3"/>
  <c r="BF247" i="3" s="1"/>
  <c r="BK246" i="3"/>
  <c r="BI246" i="3"/>
  <c r="BH246" i="3"/>
  <c r="BG246" i="3"/>
  <c r="BE246" i="3"/>
  <c r="T246" i="3"/>
  <c r="R246" i="3"/>
  <c r="P246" i="3"/>
  <c r="J246" i="3"/>
  <c r="BF246" i="3" s="1"/>
  <c r="BK245" i="3"/>
  <c r="BI245" i="3"/>
  <c r="BH245" i="3"/>
  <c r="BG245" i="3"/>
  <c r="BE245" i="3"/>
  <c r="T245" i="3"/>
  <c r="R245" i="3"/>
  <c r="P245" i="3"/>
  <c r="J245" i="3"/>
  <c r="BF245" i="3" s="1"/>
  <c r="BK244" i="3"/>
  <c r="BI244" i="3"/>
  <c r="BH244" i="3"/>
  <c r="BG244" i="3"/>
  <c r="BE244" i="3"/>
  <c r="T244" i="3"/>
  <c r="R244" i="3"/>
  <c r="P244" i="3"/>
  <c r="J244" i="3"/>
  <c r="BF244" i="3" s="1"/>
  <c r="BK243" i="3"/>
  <c r="BI243" i="3"/>
  <c r="BH243" i="3"/>
  <c r="BG243" i="3"/>
  <c r="BE243" i="3"/>
  <c r="T243" i="3"/>
  <c r="R243" i="3"/>
  <c r="P243" i="3"/>
  <c r="J243" i="3"/>
  <c r="BF243" i="3" s="1"/>
  <c r="BK242" i="3"/>
  <c r="BI242" i="3"/>
  <c r="BH242" i="3"/>
  <c r="BG242" i="3"/>
  <c r="BE242" i="3"/>
  <c r="T242" i="3"/>
  <c r="R242" i="3"/>
  <c r="P242" i="3"/>
  <c r="J242" i="3"/>
  <c r="BF242" i="3" s="1"/>
  <c r="BK241" i="3"/>
  <c r="BI241" i="3"/>
  <c r="BH241" i="3"/>
  <c r="BG241" i="3"/>
  <c r="BE241" i="3"/>
  <c r="T241" i="3"/>
  <c r="R241" i="3"/>
  <c r="P241" i="3"/>
  <c r="J241" i="3"/>
  <c r="BF241" i="3" s="1"/>
  <c r="BK239" i="3"/>
  <c r="BI239" i="3"/>
  <c r="BH239" i="3"/>
  <c r="BG239" i="3"/>
  <c r="BE239" i="3"/>
  <c r="T239" i="3"/>
  <c r="R239" i="3"/>
  <c r="P239" i="3"/>
  <c r="J239" i="3"/>
  <c r="BF239" i="3" s="1"/>
  <c r="BK238" i="3"/>
  <c r="BI238" i="3"/>
  <c r="BH238" i="3"/>
  <c r="BG238" i="3"/>
  <c r="BE238" i="3"/>
  <c r="T238" i="3"/>
  <c r="R238" i="3"/>
  <c r="P238" i="3"/>
  <c r="J238" i="3"/>
  <c r="BF238" i="3" s="1"/>
  <c r="BK237" i="3"/>
  <c r="BI237" i="3"/>
  <c r="BH237" i="3"/>
  <c r="BG237" i="3"/>
  <c r="BE237" i="3"/>
  <c r="T237" i="3"/>
  <c r="R237" i="3"/>
  <c r="P237" i="3"/>
  <c r="J237" i="3"/>
  <c r="BF237" i="3" s="1"/>
  <c r="BK236" i="3"/>
  <c r="BI236" i="3"/>
  <c r="BH236" i="3"/>
  <c r="BG236" i="3"/>
  <c r="BE236" i="3"/>
  <c r="T236" i="3"/>
  <c r="R236" i="3"/>
  <c r="P236" i="3"/>
  <c r="J236" i="3"/>
  <c r="BF236" i="3" s="1"/>
  <c r="BK235" i="3"/>
  <c r="BI235" i="3"/>
  <c r="BH235" i="3"/>
  <c r="BG235" i="3"/>
  <c r="BE235" i="3"/>
  <c r="T235" i="3"/>
  <c r="R235" i="3"/>
  <c r="P235" i="3"/>
  <c r="J235" i="3"/>
  <c r="BF235" i="3" s="1"/>
  <c r="BK234" i="3"/>
  <c r="BI234" i="3"/>
  <c r="BH234" i="3"/>
  <c r="BG234" i="3"/>
  <c r="BE234" i="3"/>
  <c r="T234" i="3"/>
  <c r="R234" i="3"/>
  <c r="P234" i="3"/>
  <c r="J234" i="3"/>
  <c r="BF234" i="3" s="1"/>
  <c r="BK233" i="3"/>
  <c r="BI233" i="3"/>
  <c r="BH233" i="3"/>
  <c r="BG233" i="3"/>
  <c r="BE233" i="3"/>
  <c r="T233" i="3"/>
  <c r="R233" i="3"/>
  <c r="P233" i="3"/>
  <c r="J233" i="3"/>
  <c r="BF233" i="3" s="1"/>
  <c r="BK232" i="3"/>
  <c r="BI232" i="3"/>
  <c r="BH232" i="3"/>
  <c r="BG232" i="3"/>
  <c r="BE232" i="3"/>
  <c r="T232" i="3"/>
  <c r="R232" i="3"/>
  <c r="P232" i="3"/>
  <c r="J232" i="3"/>
  <c r="BF232" i="3" s="1"/>
  <c r="BK231" i="3"/>
  <c r="BI231" i="3"/>
  <c r="BH231" i="3"/>
  <c r="BG231" i="3"/>
  <c r="BE231" i="3"/>
  <c r="T231" i="3"/>
  <c r="R231" i="3"/>
  <c r="P231" i="3"/>
  <c r="J231" i="3"/>
  <c r="BF231" i="3" s="1"/>
  <c r="BK230" i="3"/>
  <c r="BI230" i="3"/>
  <c r="BH230" i="3"/>
  <c r="BG230" i="3"/>
  <c r="BE230" i="3"/>
  <c r="T230" i="3"/>
  <c r="R230" i="3"/>
  <c r="P230" i="3"/>
  <c r="J230" i="3"/>
  <c r="BF230" i="3" s="1"/>
  <c r="BK229" i="3"/>
  <c r="BI229" i="3"/>
  <c r="BH229" i="3"/>
  <c r="BG229" i="3"/>
  <c r="BE229" i="3"/>
  <c r="T229" i="3"/>
  <c r="R229" i="3"/>
  <c r="P229" i="3"/>
  <c r="J229" i="3"/>
  <c r="BF229" i="3" s="1"/>
  <c r="BK228" i="3"/>
  <c r="BI228" i="3"/>
  <c r="BH228" i="3"/>
  <c r="BG228" i="3"/>
  <c r="BE228" i="3"/>
  <c r="T228" i="3"/>
  <c r="R228" i="3"/>
  <c r="P228" i="3"/>
  <c r="J228" i="3"/>
  <c r="BF228" i="3" s="1"/>
  <c r="BK227" i="3"/>
  <c r="BI227" i="3"/>
  <c r="BH227" i="3"/>
  <c r="BG227" i="3"/>
  <c r="BE227" i="3"/>
  <c r="T227" i="3"/>
  <c r="R227" i="3"/>
  <c r="P227" i="3"/>
  <c r="J227" i="3"/>
  <c r="BF227" i="3" s="1"/>
  <c r="BK225" i="3"/>
  <c r="BI225" i="3"/>
  <c r="BH225" i="3"/>
  <c r="BG225" i="3"/>
  <c r="BE225" i="3"/>
  <c r="T225" i="3"/>
  <c r="R225" i="3"/>
  <c r="P225" i="3"/>
  <c r="J225" i="3"/>
  <c r="BF225" i="3" s="1"/>
  <c r="BK224" i="3"/>
  <c r="BI224" i="3"/>
  <c r="BH224" i="3"/>
  <c r="BG224" i="3"/>
  <c r="BE224" i="3"/>
  <c r="T224" i="3"/>
  <c r="R224" i="3"/>
  <c r="P224" i="3"/>
  <c r="J224" i="3"/>
  <c r="BF224" i="3" s="1"/>
  <c r="BK223" i="3"/>
  <c r="BI223" i="3"/>
  <c r="BH223" i="3"/>
  <c r="BG223" i="3"/>
  <c r="BE223" i="3"/>
  <c r="T223" i="3"/>
  <c r="R223" i="3"/>
  <c r="P223" i="3"/>
  <c r="J223" i="3"/>
  <c r="BF223" i="3" s="1"/>
  <c r="BK222" i="3"/>
  <c r="BI222" i="3"/>
  <c r="BH222" i="3"/>
  <c r="BG222" i="3"/>
  <c r="BE222" i="3"/>
  <c r="T222" i="3"/>
  <c r="R222" i="3"/>
  <c r="P222" i="3"/>
  <c r="J222" i="3"/>
  <c r="BF222" i="3" s="1"/>
  <c r="BK221" i="3"/>
  <c r="BI221" i="3"/>
  <c r="BH221" i="3"/>
  <c r="BG221" i="3"/>
  <c r="BE221" i="3"/>
  <c r="T221" i="3"/>
  <c r="R221" i="3"/>
  <c r="P221" i="3"/>
  <c r="J221" i="3"/>
  <c r="BF221" i="3" s="1"/>
  <c r="BK220" i="3"/>
  <c r="BI220" i="3"/>
  <c r="BH220" i="3"/>
  <c r="BG220" i="3"/>
  <c r="BE220" i="3"/>
  <c r="T220" i="3"/>
  <c r="R220" i="3"/>
  <c r="P220" i="3"/>
  <c r="J220" i="3"/>
  <c r="BF220" i="3" s="1"/>
  <c r="BK219" i="3"/>
  <c r="BI219" i="3"/>
  <c r="BH219" i="3"/>
  <c r="BG219" i="3"/>
  <c r="BE219" i="3"/>
  <c r="T219" i="3"/>
  <c r="R219" i="3"/>
  <c r="P219" i="3"/>
  <c r="J219" i="3"/>
  <c r="BF219" i="3" s="1"/>
  <c r="BK218" i="3"/>
  <c r="BI218" i="3"/>
  <c r="BH218" i="3"/>
  <c r="BG218" i="3"/>
  <c r="BE218" i="3"/>
  <c r="T218" i="3"/>
  <c r="R218" i="3"/>
  <c r="P218" i="3"/>
  <c r="J218" i="3"/>
  <c r="BF218" i="3" s="1"/>
  <c r="BK216" i="3"/>
  <c r="BI216" i="3"/>
  <c r="BH216" i="3"/>
  <c r="BG216" i="3"/>
  <c r="BE216" i="3"/>
  <c r="T216" i="3"/>
  <c r="R216" i="3"/>
  <c r="P216" i="3"/>
  <c r="J216" i="3"/>
  <c r="BF216" i="3" s="1"/>
  <c r="BK215" i="3"/>
  <c r="BI215" i="3"/>
  <c r="BH215" i="3"/>
  <c r="BG215" i="3"/>
  <c r="BE215" i="3"/>
  <c r="T215" i="3"/>
  <c r="R215" i="3"/>
  <c r="P215" i="3"/>
  <c r="J215" i="3"/>
  <c r="BF215" i="3" s="1"/>
  <c r="BK214" i="3"/>
  <c r="BI214" i="3"/>
  <c r="BH214" i="3"/>
  <c r="BG214" i="3"/>
  <c r="BE214" i="3"/>
  <c r="T214" i="3"/>
  <c r="R214" i="3"/>
  <c r="P214" i="3"/>
  <c r="J214" i="3"/>
  <c r="BF214" i="3" s="1"/>
  <c r="BK213" i="3"/>
  <c r="BI213" i="3"/>
  <c r="BH213" i="3"/>
  <c r="BG213" i="3"/>
  <c r="BE213" i="3"/>
  <c r="T213" i="3"/>
  <c r="R213" i="3"/>
  <c r="P213" i="3"/>
  <c r="J213" i="3"/>
  <c r="BF213" i="3" s="1"/>
  <c r="BK210" i="3"/>
  <c r="BK209" i="3" s="1"/>
  <c r="J209" i="3" s="1"/>
  <c r="J105" i="3" s="1"/>
  <c r="BI210" i="3"/>
  <c r="BH210" i="3"/>
  <c r="BG210" i="3"/>
  <c r="BE210" i="3"/>
  <c r="T210" i="3"/>
  <c r="T209" i="3" s="1"/>
  <c r="R210" i="3"/>
  <c r="R209" i="3" s="1"/>
  <c r="P210" i="3"/>
  <c r="P209" i="3" s="1"/>
  <c r="J210" i="3"/>
  <c r="BF210" i="3" s="1"/>
  <c r="BK208" i="3"/>
  <c r="BI208" i="3"/>
  <c r="BH208" i="3"/>
  <c r="BG208" i="3"/>
  <c r="BE208" i="3"/>
  <c r="T208" i="3"/>
  <c r="R208" i="3"/>
  <c r="P208" i="3"/>
  <c r="J208" i="3"/>
  <c r="BF208" i="3" s="1"/>
  <c r="BK207" i="3"/>
  <c r="BI207" i="3"/>
  <c r="BH207" i="3"/>
  <c r="BG207" i="3"/>
  <c r="BE207" i="3"/>
  <c r="T207" i="3"/>
  <c r="R207" i="3"/>
  <c r="P207" i="3"/>
  <c r="J207" i="3"/>
  <c r="BF207" i="3" s="1"/>
  <c r="BK206" i="3"/>
  <c r="BI206" i="3"/>
  <c r="BH206" i="3"/>
  <c r="BG206" i="3"/>
  <c r="BE206" i="3"/>
  <c r="T206" i="3"/>
  <c r="R206" i="3"/>
  <c r="P206" i="3"/>
  <c r="J206" i="3"/>
  <c r="BF206" i="3" s="1"/>
  <c r="BK205" i="3"/>
  <c r="BI205" i="3"/>
  <c r="BH205" i="3"/>
  <c r="BG205" i="3"/>
  <c r="BE205" i="3"/>
  <c r="T205" i="3"/>
  <c r="R205" i="3"/>
  <c r="P205" i="3"/>
  <c r="J205" i="3"/>
  <c r="BF205" i="3" s="1"/>
  <c r="BK204" i="3"/>
  <c r="BI204" i="3"/>
  <c r="BH204" i="3"/>
  <c r="BG204" i="3"/>
  <c r="BE204" i="3"/>
  <c r="T204" i="3"/>
  <c r="R204" i="3"/>
  <c r="P204" i="3"/>
  <c r="J204" i="3"/>
  <c r="BF204" i="3" s="1"/>
  <c r="BK203" i="3"/>
  <c r="BI203" i="3"/>
  <c r="BH203" i="3"/>
  <c r="BG203" i="3"/>
  <c r="BE203" i="3"/>
  <c r="T203" i="3"/>
  <c r="R203" i="3"/>
  <c r="P203" i="3"/>
  <c r="J203" i="3"/>
  <c r="BF203" i="3" s="1"/>
  <c r="BK202" i="3"/>
  <c r="BI202" i="3"/>
  <c r="BH202" i="3"/>
  <c r="BG202" i="3"/>
  <c r="BE202" i="3"/>
  <c r="T202" i="3"/>
  <c r="R202" i="3"/>
  <c r="P202" i="3"/>
  <c r="J202" i="3"/>
  <c r="BF202" i="3" s="1"/>
  <c r="BK201" i="3"/>
  <c r="BI201" i="3"/>
  <c r="BH201" i="3"/>
  <c r="BG201" i="3"/>
  <c r="BE201" i="3"/>
  <c r="T201" i="3"/>
  <c r="R201" i="3"/>
  <c r="P201" i="3"/>
  <c r="J201" i="3"/>
  <c r="BF201" i="3" s="1"/>
  <c r="BK200" i="3"/>
  <c r="BI200" i="3"/>
  <c r="BH200" i="3"/>
  <c r="BG200" i="3"/>
  <c r="BE200" i="3"/>
  <c r="T200" i="3"/>
  <c r="R200" i="3"/>
  <c r="P200" i="3"/>
  <c r="J200" i="3"/>
  <c r="BF200" i="3" s="1"/>
  <c r="BK198" i="3"/>
  <c r="BI198" i="3"/>
  <c r="BH198" i="3"/>
  <c r="BG198" i="3"/>
  <c r="BE198" i="3"/>
  <c r="T198" i="3"/>
  <c r="R198" i="3"/>
  <c r="P198" i="3"/>
  <c r="J198" i="3"/>
  <c r="BF198" i="3" s="1"/>
  <c r="BK197" i="3"/>
  <c r="BI197" i="3"/>
  <c r="BH197" i="3"/>
  <c r="BG197" i="3"/>
  <c r="BE197" i="3"/>
  <c r="T197" i="3"/>
  <c r="R197" i="3"/>
  <c r="P197" i="3"/>
  <c r="J197" i="3"/>
  <c r="BF197" i="3" s="1"/>
  <c r="BK196" i="3"/>
  <c r="BI196" i="3"/>
  <c r="BH196" i="3"/>
  <c r="BG196" i="3"/>
  <c r="BE196" i="3"/>
  <c r="T196" i="3"/>
  <c r="R196" i="3"/>
  <c r="P196" i="3"/>
  <c r="J196" i="3"/>
  <c r="BF196" i="3" s="1"/>
  <c r="BK195" i="3"/>
  <c r="BI195" i="3"/>
  <c r="BH195" i="3"/>
  <c r="BG195" i="3"/>
  <c r="BE195" i="3"/>
  <c r="T195" i="3"/>
  <c r="R195" i="3"/>
  <c r="P195" i="3"/>
  <c r="J195" i="3"/>
  <c r="BF195" i="3" s="1"/>
  <c r="BK194" i="3"/>
  <c r="BI194" i="3"/>
  <c r="BH194" i="3"/>
  <c r="BG194" i="3"/>
  <c r="BE194" i="3"/>
  <c r="T194" i="3"/>
  <c r="R194" i="3"/>
  <c r="P194" i="3"/>
  <c r="J194" i="3"/>
  <c r="BF194" i="3" s="1"/>
  <c r="BK193" i="3"/>
  <c r="BI193" i="3"/>
  <c r="BH193" i="3"/>
  <c r="BG193" i="3"/>
  <c r="BE193" i="3"/>
  <c r="T193" i="3"/>
  <c r="R193" i="3"/>
  <c r="P193" i="3"/>
  <c r="J193" i="3"/>
  <c r="BF193" i="3" s="1"/>
  <c r="BK192" i="3"/>
  <c r="BI192" i="3"/>
  <c r="BH192" i="3"/>
  <c r="BG192" i="3"/>
  <c r="BE192" i="3"/>
  <c r="T192" i="3"/>
  <c r="R192" i="3"/>
  <c r="P192" i="3"/>
  <c r="J192" i="3"/>
  <c r="BF192" i="3" s="1"/>
  <c r="BK191" i="3"/>
  <c r="BI191" i="3"/>
  <c r="BH191" i="3"/>
  <c r="BG191" i="3"/>
  <c r="BE191" i="3"/>
  <c r="T191" i="3"/>
  <c r="R191" i="3"/>
  <c r="P191" i="3"/>
  <c r="J191" i="3"/>
  <c r="BF191" i="3" s="1"/>
  <c r="BK190" i="3"/>
  <c r="BI190" i="3"/>
  <c r="BH190" i="3"/>
  <c r="BG190" i="3"/>
  <c r="BE190" i="3"/>
  <c r="T190" i="3"/>
  <c r="R190" i="3"/>
  <c r="P190" i="3"/>
  <c r="J190" i="3"/>
  <c r="BF190" i="3" s="1"/>
  <c r="BK189" i="3"/>
  <c r="BI189" i="3"/>
  <c r="BH189" i="3"/>
  <c r="BG189" i="3"/>
  <c r="BE189" i="3"/>
  <c r="T189" i="3"/>
  <c r="R189" i="3"/>
  <c r="P189" i="3"/>
  <c r="J189" i="3"/>
  <c r="BF189" i="3" s="1"/>
  <c r="BK188" i="3"/>
  <c r="BI188" i="3"/>
  <c r="BH188" i="3"/>
  <c r="BG188" i="3"/>
  <c r="BE188" i="3"/>
  <c r="T188" i="3"/>
  <c r="R188" i="3"/>
  <c r="P188" i="3"/>
  <c r="J188" i="3"/>
  <c r="BF188" i="3" s="1"/>
  <c r="BK187" i="3"/>
  <c r="BI187" i="3"/>
  <c r="BH187" i="3"/>
  <c r="BG187" i="3"/>
  <c r="BE187" i="3"/>
  <c r="T187" i="3"/>
  <c r="R187" i="3"/>
  <c r="P187" i="3"/>
  <c r="J187" i="3"/>
  <c r="BF187" i="3" s="1"/>
  <c r="BK186" i="3"/>
  <c r="BI186" i="3"/>
  <c r="BH186" i="3"/>
  <c r="BG186" i="3"/>
  <c r="BE186" i="3"/>
  <c r="T186" i="3"/>
  <c r="R186" i="3"/>
  <c r="P186" i="3"/>
  <c r="J186" i="3"/>
  <c r="BF186" i="3" s="1"/>
  <c r="BK185" i="3"/>
  <c r="BI185" i="3"/>
  <c r="BH185" i="3"/>
  <c r="BG185" i="3"/>
  <c r="BE185" i="3"/>
  <c r="T185" i="3"/>
  <c r="R185" i="3"/>
  <c r="P185" i="3"/>
  <c r="J185" i="3"/>
  <c r="BF185" i="3" s="1"/>
  <c r="BK184" i="3"/>
  <c r="BI184" i="3"/>
  <c r="BH184" i="3"/>
  <c r="BG184" i="3"/>
  <c r="BE184" i="3"/>
  <c r="T184" i="3"/>
  <c r="R184" i="3"/>
  <c r="P184" i="3"/>
  <c r="J184" i="3"/>
  <c r="BF184" i="3" s="1"/>
  <c r="BK182" i="3"/>
  <c r="BI182" i="3"/>
  <c r="BH182" i="3"/>
  <c r="BG182" i="3"/>
  <c r="BE182" i="3"/>
  <c r="T182" i="3"/>
  <c r="R182" i="3"/>
  <c r="P182" i="3"/>
  <c r="J182" i="3"/>
  <c r="BF182" i="3" s="1"/>
  <c r="BK181" i="3"/>
  <c r="BI181" i="3"/>
  <c r="BH181" i="3"/>
  <c r="BG181" i="3"/>
  <c r="BE181" i="3"/>
  <c r="T181" i="3"/>
  <c r="R181" i="3"/>
  <c r="P181" i="3"/>
  <c r="J181" i="3"/>
  <c r="BF181" i="3" s="1"/>
  <c r="BK180" i="3"/>
  <c r="BI180" i="3"/>
  <c r="BH180" i="3"/>
  <c r="BG180" i="3"/>
  <c r="BE180" i="3"/>
  <c r="T180" i="3"/>
  <c r="R180" i="3"/>
  <c r="P180" i="3"/>
  <c r="J180" i="3"/>
  <c r="BF180" i="3" s="1"/>
  <c r="BK179" i="3"/>
  <c r="BI179" i="3"/>
  <c r="BH179" i="3"/>
  <c r="BG179" i="3"/>
  <c r="BE179" i="3"/>
  <c r="T179" i="3"/>
  <c r="R179" i="3"/>
  <c r="P179" i="3"/>
  <c r="J179" i="3"/>
  <c r="BF179" i="3" s="1"/>
  <c r="BK178" i="3"/>
  <c r="BI178" i="3"/>
  <c r="BH178" i="3"/>
  <c r="BG178" i="3"/>
  <c r="BE178" i="3"/>
  <c r="T178" i="3"/>
  <c r="R178" i="3"/>
  <c r="P178" i="3"/>
  <c r="J178" i="3"/>
  <c r="BF178" i="3" s="1"/>
  <c r="BK177" i="3"/>
  <c r="BI177" i="3"/>
  <c r="BH177" i="3"/>
  <c r="BG177" i="3"/>
  <c r="BE177" i="3"/>
  <c r="T177" i="3"/>
  <c r="R177" i="3"/>
  <c r="P177" i="3"/>
  <c r="J177" i="3"/>
  <c r="BF177" i="3" s="1"/>
  <c r="BK175" i="3"/>
  <c r="BI175" i="3"/>
  <c r="BH175" i="3"/>
  <c r="BG175" i="3"/>
  <c r="BE175" i="3"/>
  <c r="T175" i="3"/>
  <c r="R175" i="3"/>
  <c r="P175" i="3"/>
  <c r="J175" i="3"/>
  <c r="BF175" i="3" s="1"/>
  <c r="BK174" i="3"/>
  <c r="BI174" i="3"/>
  <c r="BH174" i="3"/>
  <c r="BG174" i="3"/>
  <c r="BE174" i="3"/>
  <c r="T174" i="3"/>
  <c r="R174" i="3"/>
  <c r="P174" i="3"/>
  <c r="J174" i="3"/>
  <c r="BF174" i="3" s="1"/>
  <c r="BK173" i="3"/>
  <c r="BI173" i="3"/>
  <c r="BH173" i="3"/>
  <c r="BG173" i="3"/>
  <c r="BE173" i="3"/>
  <c r="T173" i="3"/>
  <c r="R173" i="3"/>
  <c r="P173" i="3"/>
  <c r="J173" i="3"/>
  <c r="BF173" i="3" s="1"/>
  <c r="BK172" i="3"/>
  <c r="BI172" i="3"/>
  <c r="BH172" i="3"/>
  <c r="BG172" i="3"/>
  <c r="BE172" i="3"/>
  <c r="T172" i="3"/>
  <c r="R172" i="3"/>
  <c r="P172" i="3"/>
  <c r="J172" i="3"/>
  <c r="BF172" i="3" s="1"/>
  <c r="BK170" i="3"/>
  <c r="BI170" i="3"/>
  <c r="BH170" i="3"/>
  <c r="BG170" i="3"/>
  <c r="BE170" i="3"/>
  <c r="T170" i="3"/>
  <c r="R170" i="3"/>
  <c r="P170" i="3"/>
  <c r="J170" i="3"/>
  <c r="BF170" i="3" s="1"/>
  <c r="BK169" i="3"/>
  <c r="BI169" i="3"/>
  <c r="BH169" i="3"/>
  <c r="BG169" i="3"/>
  <c r="BE169" i="3"/>
  <c r="T169" i="3"/>
  <c r="R169" i="3"/>
  <c r="P169" i="3"/>
  <c r="J169" i="3"/>
  <c r="BF169" i="3" s="1"/>
  <c r="BK168" i="3"/>
  <c r="BI168" i="3"/>
  <c r="BH168" i="3"/>
  <c r="BG168" i="3"/>
  <c r="BE168" i="3"/>
  <c r="T168" i="3"/>
  <c r="R168" i="3"/>
  <c r="P168" i="3"/>
  <c r="J168" i="3"/>
  <c r="BF168" i="3" s="1"/>
  <c r="BK166" i="3"/>
  <c r="BI166" i="3"/>
  <c r="BH166" i="3"/>
  <c r="BG166" i="3"/>
  <c r="BE166" i="3"/>
  <c r="T166" i="3"/>
  <c r="R166" i="3"/>
  <c r="P166" i="3"/>
  <c r="J166" i="3"/>
  <c r="BF166" i="3" s="1"/>
  <c r="BK165" i="3"/>
  <c r="BI165" i="3"/>
  <c r="BH165" i="3"/>
  <c r="BG165" i="3"/>
  <c r="BE165" i="3"/>
  <c r="T165" i="3"/>
  <c r="R165" i="3"/>
  <c r="P165" i="3"/>
  <c r="J165" i="3"/>
  <c r="BF165" i="3" s="1"/>
  <c r="BK164" i="3"/>
  <c r="BI164" i="3"/>
  <c r="BH164" i="3"/>
  <c r="BG164" i="3"/>
  <c r="BE164" i="3"/>
  <c r="T164" i="3"/>
  <c r="R164" i="3"/>
  <c r="P164" i="3"/>
  <c r="J164" i="3"/>
  <c r="BF164" i="3" s="1"/>
  <c r="BK163" i="3"/>
  <c r="BI163" i="3"/>
  <c r="BH163" i="3"/>
  <c r="BG163" i="3"/>
  <c r="BE163" i="3"/>
  <c r="T163" i="3"/>
  <c r="R163" i="3"/>
  <c r="P163" i="3"/>
  <c r="J163" i="3"/>
  <c r="BF163" i="3" s="1"/>
  <c r="BK162" i="3"/>
  <c r="BI162" i="3"/>
  <c r="BH162" i="3"/>
  <c r="BG162" i="3"/>
  <c r="BE162" i="3"/>
  <c r="T162" i="3"/>
  <c r="R162" i="3"/>
  <c r="P162" i="3"/>
  <c r="J162" i="3"/>
  <c r="BF162" i="3" s="1"/>
  <c r="BK161" i="3"/>
  <c r="BI161" i="3"/>
  <c r="BH161" i="3"/>
  <c r="BG161" i="3"/>
  <c r="BE161" i="3"/>
  <c r="T161" i="3"/>
  <c r="R161" i="3"/>
  <c r="P161" i="3"/>
  <c r="J161" i="3"/>
  <c r="BF161" i="3" s="1"/>
  <c r="BK160" i="3"/>
  <c r="BI160" i="3"/>
  <c r="BH160" i="3"/>
  <c r="BG160" i="3"/>
  <c r="BE160" i="3"/>
  <c r="T160" i="3"/>
  <c r="R160" i="3"/>
  <c r="P160" i="3"/>
  <c r="J160" i="3"/>
  <c r="BF160" i="3" s="1"/>
  <c r="BK159" i="3"/>
  <c r="BI159" i="3"/>
  <c r="BH159" i="3"/>
  <c r="BG159" i="3"/>
  <c r="BE159" i="3"/>
  <c r="T159" i="3"/>
  <c r="R159" i="3"/>
  <c r="P159" i="3"/>
  <c r="J159" i="3"/>
  <c r="BF159" i="3" s="1"/>
  <c r="BK158" i="3"/>
  <c r="BI158" i="3"/>
  <c r="BH158" i="3"/>
  <c r="BG158" i="3"/>
  <c r="BE158" i="3"/>
  <c r="T158" i="3"/>
  <c r="R158" i="3"/>
  <c r="P158" i="3"/>
  <c r="J158" i="3"/>
  <c r="BF158" i="3" s="1"/>
  <c r="BK157" i="3"/>
  <c r="BI157" i="3"/>
  <c r="BH157" i="3"/>
  <c r="BG157" i="3"/>
  <c r="BE157" i="3"/>
  <c r="T157" i="3"/>
  <c r="R157" i="3"/>
  <c r="P157" i="3"/>
  <c r="J157" i="3"/>
  <c r="BF157" i="3" s="1"/>
  <c r="BK156" i="3"/>
  <c r="BI156" i="3"/>
  <c r="BH156" i="3"/>
  <c r="BG156" i="3"/>
  <c r="BE156" i="3"/>
  <c r="T156" i="3"/>
  <c r="R156" i="3"/>
  <c r="P156" i="3"/>
  <c r="J156" i="3"/>
  <c r="BF156" i="3" s="1"/>
  <c r="BK155" i="3"/>
  <c r="BI155" i="3"/>
  <c r="BH155" i="3"/>
  <c r="BG155" i="3"/>
  <c r="BE155" i="3"/>
  <c r="T155" i="3"/>
  <c r="R155" i="3"/>
  <c r="P155" i="3"/>
  <c r="J155" i="3"/>
  <c r="BF155" i="3" s="1"/>
  <c r="BK154" i="3"/>
  <c r="BI154" i="3"/>
  <c r="BH154" i="3"/>
  <c r="BG154" i="3"/>
  <c r="BE154" i="3"/>
  <c r="T154" i="3"/>
  <c r="R154" i="3"/>
  <c r="P154" i="3"/>
  <c r="J154" i="3"/>
  <c r="BF154" i="3" s="1"/>
  <c r="BK152" i="3"/>
  <c r="BI152" i="3"/>
  <c r="BH152" i="3"/>
  <c r="BG152" i="3"/>
  <c r="BE152" i="3"/>
  <c r="T152" i="3"/>
  <c r="R152" i="3"/>
  <c r="P152" i="3"/>
  <c r="J152" i="3"/>
  <c r="BF152" i="3" s="1"/>
  <c r="BK151" i="3"/>
  <c r="BI151" i="3"/>
  <c r="BH151" i="3"/>
  <c r="BG151" i="3"/>
  <c r="BE151" i="3"/>
  <c r="T151" i="3"/>
  <c r="R151" i="3"/>
  <c r="P151" i="3"/>
  <c r="J151" i="3"/>
  <c r="BF151" i="3" s="1"/>
  <c r="BK150" i="3"/>
  <c r="BI150" i="3"/>
  <c r="BH150" i="3"/>
  <c r="BG150" i="3"/>
  <c r="BE150" i="3"/>
  <c r="T150" i="3"/>
  <c r="R150" i="3"/>
  <c r="P150" i="3"/>
  <c r="J150" i="3"/>
  <c r="BF150" i="3" s="1"/>
  <c r="BK149" i="3"/>
  <c r="BI149" i="3"/>
  <c r="BH149" i="3"/>
  <c r="BG149" i="3"/>
  <c r="BE149" i="3"/>
  <c r="T149" i="3"/>
  <c r="R149" i="3"/>
  <c r="P149" i="3"/>
  <c r="J149" i="3"/>
  <c r="BF149" i="3" s="1"/>
  <c r="BK148" i="3"/>
  <c r="BI148" i="3"/>
  <c r="BH148" i="3"/>
  <c r="BG148" i="3"/>
  <c r="BE148" i="3"/>
  <c r="T148" i="3"/>
  <c r="R148" i="3"/>
  <c r="P148" i="3"/>
  <c r="J148" i="3"/>
  <c r="BF148" i="3" s="1"/>
  <c r="BK147" i="3"/>
  <c r="BI147" i="3"/>
  <c r="BH147" i="3"/>
  <c r="BG147" i="3"/>
  <c r="BE147" i="3"/>
  <c r="T147" i="3"/>
  <c r="R147" i="3"/>
  <c r="P147" i="3"/>
  <c r="J147" i="3"/>
  <c r="BF147" i="3" s="1"/>
  <c r="BK146" i="3"/>
  <c r="BI146" i="3"/>
  <c r="BH146" i="3"/>
  <c r="BG146" i="3"/>
  <c r="BE146" i="3"/>
  <c r="T146" i="3"/>
  <c r="R146" i="3"/>
  <c r="P146" i="3"/>
  <c r="J146" i="3"/>
  <c r="BF146" i="3" s="1"/>
  <c r="BK145" i="3"/>
  <c r="BI145" i="3"/>
  <c r="BH145" i="3"/>
  <c r="BG145" i="3"/>
  <c r="BE145" i="3"/>
  <c r="T145" i="3"/>
  <c r="R145" i="3"/>
  <c r="P145" i="3"/>
  <c r="J145" i="3"/>
  <c r="BF145" i="3" s="1"/>
  <c r="BK144" i="3"/>
  <c r="BI144" i="3"/>
  <c r="BH144" i="3"/>
  <c r="BG144" i="3"/>
  <c r="BE144" i="3"/>
  <c r="T144" i="3"/>
  <c r="R144" i="3"/>
  <c r="P144" i="3"/>
  <c r="J144" i="3"/>
  <c r="BF144" i="3" s="1"/>
  <c r="F138" i="3"/>
  <c r="J137" i="3"/>
  <c r="F137" i="3"/>
  <c r="F135" i="3"/>
  <c r="E133" i="3"/>
  <c r="F92" i="3"/>
  <c r="J91" i="3"/>
  <c r="F91" i="3"/>
  <c r="F89" i="3"/>
  <c r="E87" i="3"/>
  <c r="J37" i="3"/>
  <c r="J36" i="3"/>
  <c r="AY103" i="1" s="1"/>
  <c r="J35" i="3"/>
  <c r="AX103" i="1" s="1"/>
  <c r="J12" i="3"/>
  <c r="J135" i="3" s="1"/>
  <c r="E7" i="3"/>
  <c r="E131" i="3" s="1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1" i="9"/>
  <c r="I201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K145" i="9" s="1"/>
  <c r="J144" i="9"/>
  <c r="I144" i="9"/>
  <c r="J143" i="9"/>
  <c r="I143" i="9"/>
  <c r="J142" i="9"/>
  <c r="I142" i="9"/>
  <c r="J141" i="9"/>
  <c r="I141" i="9"/>
  <c r="J140" i="9"/>
  <c r="I140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K114" i="9" s="1"/>
  <c r="J113" i="9"/>
  <c r="I113" i="9"/>
  <c r="J112" i="9"/>
  <c r="I112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K104" i="9" s="1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4" i="9"/>
  <c r="I94" i="9"/>
  <c r="J93" i="9"/>
  <c r="I93" i="9"/>
  <c r="K93" i="9" s="1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K41" i="9" s="1"/>
  <c r="J40" i="9"/>
  <c r="I40" i="9"/>
  <c r="J38" i="9"/>
  <c r="I38" i="9"/>
  <c r="J37" i="9"/>
  <c r="I37" i="9"/>
  <c r="J36" i="9"/>
  <c r="I36" i="9"/>
  <c r="J35" i="9"/>
  <c r="I35" i="9"/>
  <c r="J34" i="9"/>
  <c r="I34" i="9"/>
  <c r="J32" i="9"/>
  <c r="I32" i="9"/>
  <c r="J31" i="9"/>
  <c r="I31" i="9"/>
  <c r="J30" i="9"/>
  <c r="I30" i="9"/>
  <c r="J29" i="9"/>
  <c r="I29" i="9"/>
  <c r="K29" i="9" s="1"/>
  <c r="J28" i="9"/>
  <c r="I28" i="9"/>
  <c r="J27" i="9"/>
  <c r="I27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K18" i="9" s="1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J8" i="9"/>
  <c r="I8" i="9"/>
  <c r="Z171" i="11"/>
  <c r="Y171" i="11"/>
  <c r="V167" i="11"/>
  <c r="S167" i="11"/>
  <c r="L167" i="11"/>
  <c r="K167" i="11"/>
  <c r="J167" i="11"/>
  <c r="I167" i="11"/>
  <c r="V166" i="11"/>
  <c r="S166" i="11"/>
  <c r="L166" i="11"/>
  <c r="K166" i="11"/>
  <c r="J166" i="11"/>
  <c r="I166" i="11"/>
  <c r="V165" i="11"/>
  <c r="S165" i="11"/>
  <c r="M165" i="11"/>
  <c r="K165" i="11"/>
  <c r="J165" i="11"/>
  <c r="I165" i="11"/>
  <c r="V164" i="11"/>
  <c r="S164" i="11"/>
  <c r="M164" i="11"/>
  <c r="K164" i="11"/>
  <c r="J164" i="11"/>
  <c r="I164" i="11"/>
  <c r="V163" i="11"/>
  <c r="S163" i="11"/>
  <c r="M163" i="11"/>
  <c r="K163" i="11"/>
  <c r="J163" i="11"/>
  <c r="I163" i="11"/>
  <c r="V162" i="11"/>
  <c r="S162" i="11"/>
  <c r="M162" i="11"/>
  <c r="K162" i="11"/>
  <c r="J162" i="11"/>
  <c r="I162" i="11"/>
  <c r="V161" i="11"/>
  <c r="S161" i="11"/>
  <c r="M161" i="11"/>
  <c r="K161" i="11"/>
  <c r="J161" i="11"/>
  <c r="I161" i="11"/>
  <c r="V160" i="11"/>
  <c r="S160" i="11"/>
  <c r="L160" i="11"/>
  <c r="K160" i="11"/>
  <c r="J160" i="11"/>
  <c r="I160" i="11"/>
  <c r="V156" i="11"/>
  <c r="S156" i="11"/>
  <c r="L156" i="11"/>
  <c r="K156" i="11"/>
  <c r="J156" i="11"/>
  <c r="I156" i="11"/>
  <c r="V155" i="11"/>
  <c r="S155" i="11"/>
  <c r="M155" i="11"/>
  <c r="K155" i="11"/>
  <c r="J155" i="11"/>
  <c r="I155" i="11"/>
  <c r="V154" i="11"/>
  <c r="S154" i="11"/>
  <c r="L154" i="11"/>
  <c r="K154" i="11"/>
  <c r="J154" i="11"/>
  <c r="I154" i="11"/>
  <c r="V153" i="11"/>
  <c r="S153" i="11"/>
  <c r="M153" i="11"/>
  <c r="K153" i="11"/>
  <c r="J153" i="11"/>
  <c r="I153" i="11"/>
  <c r="V152" i="11"/>
  <c r="S152" i="11"/>
  <c r="L152" i="11"/>
  <c r="K152" i="11"/>
  <c r="J152" i="11"/>
  <c r="I152" i="11"/>
  <c r="V151" i="11"/>
  <c r="S151" i="11"/>
  <c r="M151" i="11"/>
  <c r="K151" i="11"/>
  <c r="J151" i="11"/>
  <c r="I151" i="11"/>
  <c r="V150" i="11"/>
  <c r="S150" i="11"/>
  <c r="L150" i="11"/>
  <c r="K150" i="11"/>
  <c r="J150" i="11"/>
  <c r="I150" i="11"/>
  <c r="V149" i="11"/>
  <c r="S149" i="11"/>
  <c r="M149" i="11"/>
  <c r="K149" i="11"/>
  <c r="J149" i="11"/>
  <c r="I149" i="11"/>
  <c r="V148" i="11"/>
  <c r="S148" i="11"/>
  <c r="M148" i="11"/>
  <c r="K148" i="11"/>
  <c r="J148" i="11"/>
  <c r="I148" i="11"/>
  <c r="V147" i="11"/>
  <c r="S147" i="11"/>
  <c r="L147" i="11"/>
  <c r="K147" i="11"/>
  <c r="J147" i="11"/>
  <c r="I147" i="11"/>
  <c r="V146" i="11"/>
  <c r="S146" i="11"/>
  <c r="M146" i="11"/>
  <c r="K146" i="11"/>
  <c r="J146" i="11"/>
  <c r="I146" i="11"/>
  <c r="V145" i="11"/>
  <c r="S145" i="11"/>
  <c r="L145" i="11"/>
  <c r="K145" i="11"/>
  <c r="J145" i="11"/>
  <c r="I145" i="11"/>
  <c r="M142" i="11"/>
  <c r="F64" i="11" s="1"/>
  <c r="V141" i="11"/>
  <c r="S141" i="11"/>
  <c r="L141" i="11"/>
  <c r="K141" i="11"/>
  <c r="J141" i="11"/>
  <c r="I141" i="11"/>
  <c r="V140" i="11"/>
  <c r="S140" i="11"/>
  <c r="L140" i="11"/>
  <c r="K140" i="11"/>
  <c r="J140" i="11"/>
  <c r="I140" i="11"/>
  <c r="V139" i="11"/>
  <c r="S139" i="11"/>
  <c r="L139" i="11"/>
  <c r="K139" i="11"/>
  <c r="J139" i="11"/>
  <c r="I139" i="11"/>
  <c r="V138" i="11"/>
  <c r="S138" i="11"/>
  <c r="L138" i="11"/>
  <c r="K138" i="11"/>
  <c r="J138" i="11"/>
  <c r="I138" i="11"/>
  <c r="V137" i="11"/>
  <c r="S137" i="11"/>
  <c r="L137" i="11"/>
  <c r="K137" i="11"/>
  <c r="J137" i="11"/>
  <c r="I137" i="11"/>
  <c r="V136" i="11"/>
  <c r="S136" i="11"/>
  <c r="S142" i="11" s="1"/>
  <c r="H64" i="11" s="1"/>
  <c r="L136" i="11"/>
  <c r="K136" i="11"/>
  <c r="J136" i="11"/>
  <c r="I136" i="11"/>
  <c r="V132" i="11"/>
  <c r="S132" i="11"/>
  <c r="L132" i="11"/>
  <c r="K132" i="11"/>
  <c r="J132" i="11"/>
  <c r="I132" i="11"/>
  <c r="V131" i="11"/>
  <c r="S131" i="11"/>
  <c r="L131" i="11"/>
  <c r="K131" i="11"/>
  <c r="J131" i="11"/>
  <c r="I131" i="11"/>
  <c r="V130" i="11"/>
  <c r="S130" i="11"/>
  <c r="L130" i="11"/>
  <c r="K130" i="11"/>
  <c r="J130" i="11"/>
  <c r="I130" i="11"/>
  <c r="V129" i="11"/>
  <c r="S129" i="11"/>
  <c r="M129" i="11"/>
  <c r="K129" i="11"/>
  <c r="J129" i="11"/>
  <c r="I129" i="11"/>
  <c r="V128" i="11"/>
  <c r="S128" i="11"/>
  <c r="M128" i="11"/>
  <c r="K128" i="11"/>
  <c r="J128" i="11"/>
  <c r="I128" i="11"/>
  <c r="V127" i="11"/>
  <c r="S127" i="11"/>
  <c r="L127" i="11"/>
  <c r="K127" i="11"/>
  <c r="J127" i="11"/>
  <c r="I127" i="11"/>
  <c r="V126" i="11"/>
  <c r="S126" i="11"/>
  <c r="M126" i="11"/>
  <c r="K126" i="11"/>
  <c r="J126" i="11"/>
  <c r="I126" i="11"/>
  <c r="V125" i="11"/>
  <c r="S125" i="11"/>
  <c r="M125" i="11"/>
  <c r="K125" i="11"/>
  <c r="J125" i="11"/>
  <c r="I125" i="11"/>
  <c r="V124" i="11"/>
  <c r="S124" i="11"/>
  <c r="M124" i="11"/>
  <c r="K124" i="11"/>
  <c r="J124" i="11"/>
  <c r="I124" i="11"/>
  <c r="V123" i="11"/>
  <c r="S123" i="11"/>
  <c r="M123" i="11"/>
  <c r="K123" i="11"/>
  <c r="J123" i="11"/>
  <c r="I123" i="11"/>
  <c r="V122" i="11"/>
  <c r="S122" i="11"/>
  <c r="L122" i="11"/>
  <c r="K122" i="11"/>
  <c r="J122" i="11"/>
  <c r="I122" i="11"/>
  <c r="V121" i="11"/>
  <c r="S121" i="11"/>
  <c r="M121" i="11"/>
  <c r="K121" i="11"/>
  <c r="J121" i="11"/>
  <c r="I121" i="11"/>
  <c r="V120" i="11"/>
  <c r="S120" i="11"/>
  <c r="M120" i="11"/>
  <c r="K120" i="11"/>
  <c r="J120" i="11"/>
  <c r="I120" i="11"/>
  <c r="V119" i="11"/>
  <c r="S119" i="11"/>
  <c r="M119" i="11"/>
  <c r="K119" i="11"/>
  <c r="J119" i="11"/>
  <c r="I119" i="11"/>
  <c r="V118" i="11"/>
  <c r="S118" i="11"/>
  <c r="M118" i="11"/>
  <c r="K118" i="11"/>
  <c r="J118" i="11"/>
  <c r="I118" i="11"/>
  <c r="V117" i="11"/>
  <c r="S117" i="11"/>
  <c r="L117" i="11"/>
  <c r="K117" i="11"/>
  <c r="J117" i="11"/>
  <c r="I117" i="11"/>
  <c r="I133" i="11" s="1"/>
  <c r="G63" i="11" s="1"/>
  <c r="V113" i="11"/>
  <c r="S113" i="11"/>
  <c r="L113" i="11"/>
  <c r="K113" i="11"/>
  <c r="J113" i="11"/>
  <c r="I113" i="11"/>
  <c r="V112" i="11"/>
  <c r="S112" i="11"/>
  <c r="M112" i="11"/>
  <c r="K112" i="11"/>
  <c r="J112" i="11"/>
  <c r="I112" i="11"/>
  <c r="V111" i="11"/>
  <c r="S111" i="11"/>
  <c r="M111" i="11"/>
  <c r="K111" i="11"/>
  <c r="J111" i="11"/>
  <c r="I111" i="11"/>
  <c r="V110" i="11"/>
  <c r="S110" i="11"/>
  <c r="L110" i="11"/>
  <c r="K110" i="11"/>
  <c r="J110" i="11"/>
  <c r="I110" i="11"/>
  <c r="V109" i="11"/>
  <c r="S109" i="11"/>
  <c r="M109" i="11"/>
  <c r="K109" i="11"/>
  <c r="J109" i="11"/>
  <c r="I109" i="11"/>
  <c r="V108" i="11"/>
  <c r="S108" i="11"/>
  <c r="M108" i="11"/>
  <c r="K108" i="11"/>
  <c r="J108" i="11"/>
  <c r="I108" i="11"/>
  <c r="V107" i="11"/>
  <c r="S107" i="11"/>
  <c r="M107" i="11"/>
  <c r="K107" i="11"/>
  <c r="J107" i="11"/>
  <c r="I107" i="11"/>
  <c r="V106" i="11"/>
  <c r="S106" i="11"/>
  <c r="M106" i="11"/>
  <c r="K106" i="11"/>
  <c r="J106" i="11"/>
  <c r="I106" i="11"/>
  <c r="V105" i="11"/>
  <c r="S105" i="11"/>
  <c r="L105" i="11"/>
  <c r="K105" i="11"/>
  <c r="J105" i="11"/>
  <c r="I105" i="11"/>
  <c r="M99" i="11"/>
  <c r="F58" i="11" s="1"/>
  <c r="V98" i="11"/>
  <c r="V99" i="11" s="1"/>
  <c r="I58" i="11" s="1"/>
  <c r="S98" i="11"/>
  <c r="S99" i="11" s="1"/>
  <c r="H58" i="11" s="1"/>
  <c r="L98" i="11"/>
  <c r="L99" i="11" s="1"/>
  <c r="E58" i="11" s="1"/>
  <c r="K98" i="11"/>
  <c r="J98" i="11"/>
  <c r="I98" i="11"/>
  <c r="I99" i="11" s="1"/>
  <c r="G58" i="11" s="1"/>
  <c r="M95" i="11"/>
  <c r="F57" i="11" s="1"/>
  <c r="V94" i="11"/>
  <c r="S94" i="11"/>
  <c r="L94" i="11"/>
  <c r="K94" i="11"/>
  <c r="J94" i="11"/>
  <c r="I94" i="11"/>
  <c r="V93" i="11"/>
  <c r="S93" i="11"/>
  <c r="L93" i="11"/>
  <c r="K93" i="11"/>
  <c r="J93" i="11"/>
  <c r="I93" i="11"/>
  <c r="M90" i="11"/>
  <c r="F56" i="11" s="1"/>
  <c r="V89" i="11"/>
  <c r="S89" i="11"/>
  <c r="L89" i="11"/>
  <c r="K89" i="11"/>
  <c r="J89" i="11"/>
  <c r="I89" i="11"/>
  <c r="V88" i="11"/>
  <c r="S88" i="11"/>
  <c r="L88" i="11"/>
  <c r="K88" i="11"/>
  <c r="J88" i="11"/>
  <c r="I88" i="11"/>
  <c r="V87" i="11"/>
  <c r="S87" i="11"/>
  <c r="L87" i="11"/>
  <c r="K87" i="11"/>
  <c r="J87" i="11"/>
  <c r="I87" i="11"/>
  <c r="V86" i="11"/>
  <c r="S86" i="11"/>
  <c r="L86" i="11"/>
  <c r="K86" i="11"/>
  <c r="J86" i="11"/>
  <c r="I86" i="11"/>
  <c r="P16" i="11"/>
  <c r="P20" i="11" s="1"/>
  <c r="Z261" i="10"/>
  <c r="Y261" i="10"/>
  <c r="V257" i="10"/>
  <c r="S257" i="10"/>
  <c r="L257" i="10"/>
  <c r="K257" i="10"/>
  <c r="J257" i="10"/>
  <c r="I257" i="10"/>
  <c r="V256" i="10"/>
  <c r="S256" i="10"/>
  <c r="L256" i="10"/>
  <c r="K256" i="10"/>
  <c r="J256" i="10"/>
  <c r="I256" i="10"/>
  <c r="V255" i="10"/>
  <c r="S255" i="10"/>
  <c r="M255" i="10"/>
  <c r="M258" i="10" s="1"/>
  <c r="F70" i="10" s="1"/>
  <c r="K255" i="10"/>
  <c r="J255" i="10"/>
  <c r="I255" i="10"/>
  <c r="V254" i="10"/>
  <c r="S254" i="10"/>
  <c r="L254" i="10"/>
  <c r="K254" i="10"/>
  <c r="J254" i="10"/>
  <c r="I254" i="10"/>
  <c r="V253" i="10"/>
  <c r="S253" i="10"/>
  <c r="L253" i="10"/>
  <c r="K253" i="10"/>
  <c r="J253" i="10"/>
  <c r="I253" i="10"/>
  <c r="V249" i="10"/>
  <c r="S249" i="10"/>
  <c r="L249" i="10"/>
  <c r="K249" i="10"/>
  <c r="J249" i="10"/>
  <c r="I249" i="10"/>
  <c r="V248" i="10"/>
  <c r="S248" i="10"/>
  <c r="L248" i="10"/>
  <c r="K248" i="10"/>
  <c r="J248" i="10"/>
  <c r="I248" i="10"/>
  <c r="V247" i="10"/>
  <c r="S247" i="10"/>
  <c r="M247" i="10"/>
  <c r="M250" i="10" s="1"/>
  <c r="F69" i="10" s="1"/>
  <c r="K247" i="10"/>
  <c r="J247" i="10"/>
  <c r="I247" i="10"/>
  <c r="V246" i="10"/>
  <c r="S246" i="10"/>
  <c r="L246" i="10"/>
  <c r="K246" i="10"/>
  <c r="J246" i="10"/>
  <c r="I246" i="10"/>
  <c r="V242" i="10"/>
  <c r="S242" i="10"/>
  <c r="L242" i="10"/>
  <c r="K242" i="10"/>
  <c r="J242" i="10"/>
  <c r="I242" i="10"/>
  <c r="V241" i="10"/>
  <c r="S241" i="10"/>
  <c r="M241" i="10"/>
  <c r="K241" i="10"/>
  <c r="J241" i="10"/>
  <c r="I241" i="10"/>
  <c r="V240" i="10"/>
  <c r="S240" i="10"/>
  <c r="M240" i="10"/>
  <c r="K240" i="10"/>
  <c r="J240" i="10"/>
  <c r="I240" i="10"/>
  <c r="V239" i="10"/>
  <c r="S239" i="10"/>
  <c r="M239" i="10"/>
  <c r="K239" i="10"/>
  <c r="J239" i="10"/>
  <c r="I239" i="10"/>
  <c r="V238" i="10"/>
  <c r="S238" i="10"/>
  <c r="L238" i="10"/>
  <c r="K238" i="10"/>
  <c r="J238" i="10"/>
  <c r="I238" i="10"/>
  <c r="V237" i="10"/>
  <c r="S237" i="10"/>
  <c r="M237" i="10"/>
  <c r="K237" i="10"/>
  <c r="J237" i="10"/>
  <c r="I237" i="10"/>
  <c r="V236" i="10"/>
  <c r="S236" i="10"/>
  <c r="L236" i="10"/>
  <c r="K236" i="10"/>
  <c r="J236" i="10"/>
  <c r="I236" i="10"/>
  <c r="V235" i="10"/>
  <c r="S235" i="10"/>
  <c r="M235" i="10"/>
  <c r="K235" i="10"/>
  <c r="J235" i="10"/>
  <c r="I235" i="10"/>
  <c r="V234" i="10"/>
  <c r="S234" i="10"/>
  <c r="L234" i="10"/>
  <c r="K234" i="10"/>
  <c r="J234" i="10"/>
  <c r="I234" i="10"/>
  <c r="V233" i="10"/>
  <c r="S233" i="10"/>
  <c r="M233" i="10"/>
  <c r="K233" i="10"/>
  <c r="J233" i="10"/>
  <c r="I233" i="10"/>
  <c r="V232" i="10"/>
  <c r="S232" i="10"/>
  <c r="L232" i="10"/>
  <c r="K232" i="10"/>
  <c r="J232" i="10"/>
  <c r="I232" i="10"/>
  <c r="V231" i="10"/>
  <c r="S231" i="10"/>
  <c r="M231" i="10"/>
  <c r="K231" i="10"/>
  <c r="J231" i="10"/>
  <c r="I231" i="10"/>
  <c r="V230" i="10"/>
  <c r="S230" i="10"/>
  <c r="L230" i="10"/>
  <c r="K230" i="10"/>
  <c r="J230" i="10"/>
  <c r="I230" i="10"/>
  <c r="V229" i="10"/>
  <c r="S229" i="10"/>
  <c r="M229" i="10"/>
  <c r="K229" i="10"/>
  <c r="J229" i="10"/>
  <c r="I229" i="10"/>
  <c r="V228" i="10"/>
  <c r="S228" i="10"/>
  <c r="L228" i="10"/>
  <c r="K228" i="10"/>
  <c r="J228" i="10"/>
  <c r="I228" i="10"/>
  <c r="V227" i="10"/>
  <c r="S227" i="10"/>
  <c r="M227" i="10"/>
  <c r="K227" i="10"/>
  <c r="J227" i="10"/>
  <c r="I227" i="10"/>
  <c r="V226" i="10"/>
  <c r="S226" i="10"/>
  <c r="M226" i="10"/>
  <c r="K226" i="10"/>
  <c r="J226" i="10"/>
  <c r="I226" i="10"/>
  <c r="V225" i="10"/>
  <c r="S225" i="10"/>
  <c r="L225" i="10"/>
  <c r="K225" i="10"/>
  <c r="J225" i="10"/>
  <c r="I225" i="10"/>
  <c r="V224" i="10"/>
  <c r="S224" i="10"/>
  <c r="M224" i="10"/>
  <c r="K224" i="10"/>
  <c r="J224" i="10"/>
  <c r="I224" i="10"/>
  <c r="V223" i="10"/>
  <c r="S223" i="10"/>
  <c r="L223" i="10"/>
  <c r="K223" i="10"/>
  <c r="J223" i="10"/>
  <c r="I223" i="10"/>
  <c r="V222" i="10"/>
  <c r="S222" i="10"/>
  <c r="M222" i="10"/>
  <c r="K222" i="10"/>
  <c r="J222" i="10"/>
  <c r="I222" i="10"/>
  <c r="V221" i="10"/>
  <c r="S221" i="10"/>
  <c r="M221" i="10"/>
  <c r="K221" i="10"/>
  <c r="J221" i="10"/>
  <c r="I221" i="10"/>
  <c r="V220" i="10"/>
  <c r="S220" i="10"/>
  <c r="L220" i="10"/>
  <c r="K220" i="10"/>
  <c r="J220" i="10"/>
  <c r="I220" i="10"/>
  <c r="V219" i="10"/>
  <c r="S219" i="10"/>
  <c r="M219" i="10"/>
  <c r="K219" i="10"/>
  <c r="J219" i="10"/>
  <c r="I219" i="10"/>
  <c r="V218" i="10"/>
  <c r="S218" i="10"/>
  <c r="L218" i="10"/>
  <c r="K218" i="10"/>
  <c r="J218" i="10"/>
  <c r="I218" i="10"/>
  <c r="V217" i="10"/>
  <c r="S217" i="10"/>
  <c r="M217" i="10"/>
  <c r="K217" i="10"/>
  <c r="J217" i="10"/>
  <c r="I217" i="10"/>
  <c r="V216" i="10"/>
  <c r="S216" i="10"/>
  <c r="M216" i="10"/>
  <c r="K216" i="10"/>
  <c r="J216" i="10"/>
  <c r="I216" i="10"/>
  <c r="V215" i="10"/>
  <c r="S215" i="10"/>
  <c r="L215" i="10"/>
  <c r="K215" i="10"/>
  <c r="J215" i="10"/>
  <c r="I215" i="10"/>
  <c r="V214" i="10"/>
  <c r="S214" i="10"/>
  <c r="M214" i="10"/>
  <c r="K214" i="10"/>
  <c r="J214" i="10"/>
  <c r="I214" i="10"/>
  <c r="V213" i="10"/>
  <c r="S213" i="10"/>
  <c r="L213" i="10"/>
  <c r="K213" i="10"/>
  <c r="J213" i="10"/>
  <c r="I213" i="10"/>
  <c r="V212" i="10"/>
  <c r="S212" i="10"/>
  <c r="M212" i="10"/>
  <c r="K212" i="10"/>
  <c r="J212" i="10"/>
  <c r="I212" i="10"/>
  <c r="V211" i="10"/>
  <c r="S211" i="10"/>
  <c r="L211" i="10"/>
  <c r="K211" i="10"/>
  <c r="J211" i="10"/>
  <c r="I211" i="10"/>
  <c r="V210" i="10"/>
  <c r="S210" i="10"/>
  <c r="M210" i="10"/>
  <c r="K210" i="10"/>
  <c r="J210" i="10"/>
  <c r="I210" i="10"/>
  <c r="V209" i="10"/>
  <c r="S209" i="10"/>
  <c r="L209" i="10"/>
  <c r="K209" i="10"/>
  <c r="J209" i="10"/>
  <c r="I209" i="10"/>
  <c r="V205" i="10"/>
  <c r="S205" i="10"/>
  <c r="L205" i="10"/>
  <c r="K205" i="10"/>
  <c r="J205" i="10"/>
  <c r="I205" i="10"/>
  <c r="V204" i="10"/>
  <c r="S204" i="10"/>
  <c r="L204" i="10"/>
  <c r="K204" i="10"/>
  <c r="J204" i="10"/>
  <c r="I204" i="10"/>
  <c r="V203" i="10"/>
  <c r="S203" i="10"/>
  <c r="L203" i="10"/>
  <c r="K203" i="10"/>
  <c r="J203" i="10"/>
  <c r="I203" i="10"/>
  <c r="V202" i="10"/>
  <c r="S202" i="10"/>
  <c r="L202" i="10"/>
  <c r="K202" i="10"/>
  <c r="J202" i="10"/>
  <c r="I202" i="10"/>
  <c r="V201" i="10"/>
  <c r="S201" i="10"/>
  <c r="L201" i="10"/>
  <c r="K201" i="10"/>
  <c r="J201" i="10"/>
  <c r="I201" i="10"/>
  <c r="V200" i="10"/>
  <c r="S200" i="10"/>
  <c r="L200" i="10"/>
  <c r="K200" i="10"/>
  <c r="J200" i="10"/>
  <c r="I200" i="10"/>
  <c r="V199" i="10"/>
  <c r="S199" i="10"/>
  <c r="L199" i="10"/>
  <c r="K199" i="10"/>
  <c r="J199" i="10"/>
  <c r="I199" i="10"/>
  <c r="V198" i="10"/>
  <c r="S198" i="10"/>
  <c r="M198" i="10"/>
  <c r="K198" i="10"/>
  <c r="J198" i="10"/>
  <c r="I198" i="10"/>
  <c r="V197" i="10"/>
  <c r="S197" i="10"/>
  <c r="L197" i="10"/>
  <c r="K197" i="10"/>
  <c r="J197" i="10"/>
  <c r="I197" i="10"/>
  <c r="V196" i="10"/>
  <c r="S196" i="10"/>
  <c r="M196" i="10"/>
  <c r="K196" i="10"/>
  <c r="J196" i="10"/>
  <c r="I196" i="10"/>
  <c r="V195" i="10"/>
  <c r="S195" i="10"/>
  <c r="M195" i="10"/>
  <c r="K195" i="10"/>
  <c r="J195" i="10"/>
  <c r="I195" i="10"/>
  <c r="V194" i="10"/>
  <c r="S194" i="10"/>
  <c r="L194" i="10"/>
  <c r="K194" i="10"/>
  <c r="J194" i="10"/>
  <c r="I194" i="10"/>
  <c r="V193" i="10"/>
  <c r="S193" i="10"/>
  <c r="M193" i="10"/>
  <c r="K193" i="10"/>
  <c r="J193" i="10"/>
  <c r="I193" i="10"/>
  <c r="V192" i="10"/>
  <c r="S192" i="10"/>
  <c r="M192" i="10"/>
  <c r="K192" i="10"/>
  <c r="J192" i="10"/>
  <c r="I192" i="10"/>
  <c r="V191" i="10"/>
  <c r="S191" i="10"/>
  <c r="M191" i="10"/>
  <c r="K191" i="10"/>
  <c r="J191" i="10"/>
  <c r="I191" i="10"/>
  <c r="V190" i="10"/>
  <c r="S190" i="10"/>
  <c r="L190" i="10"/>
  <c r="K190" i="10"/>
  <c r="J190" i="10"/>
  <c r="I190" i="10"/>
  <c r="V189" i="10"/>
  <c r="S189" i="10"/>
  <c r="M189" i="10"/>
  <c r="K189" i="10"/>
  <c r="J189" i="10"/>
  <c r="I189" i="10"/>
  <c r="V188" i="10"/>
  <c r="S188" i="10"/>
  <c r="M188" i="10"/>
  <c r="K188" i="10"/>
  <c r="J188" i="10"/>
  <c r="I188" i="10"/>
  <c r="V187" i="10"/>
  <c r="S187" i="10"/>
  <c r="M187" i="10"/>
  <c r="K187" i="10"/>
  <c r="J187" i="10"/>
  <c r="I187" i="10"/>
  <c r="V186" i="10"/>
  <c r="S186" i="10"/>
  <c r="L186" i="10"/>
  <c r="K186" i="10"/>
  <c r="J186" i="10"/>
  <c r="I186" i="10"/>
  <c r="I206" i="10" s="1"/>
  <c r="G67" i="10" s="1"/>
  <c r="V182" i="10"/>
  <c r="S182" i="10"/>
  <c r="L182" i="10"/>
  <c r="K182" i="10"/>
  <c r="J182" i="10"/>
  <c r="I182" i="10"/>
  <c r="V181" i="10"/>
  <c r="S181" i="10"/>
  <c r="L181" i="10"/>
  <c r="K181" i="10"/>
  <c r="J181" i="10"/>
  <c r="I181" i="10"/>
  <c r="V180" i="10"/>
  <c r="S180" i="10"/>
  <c r="L180" i="10"/>
  <c r="K180" i="10"/>
  <c r="J180" i="10"/>
  <c r="I180" i="10"/>
  <c r="V179" i="10"/>
  <c r="S179" i="10"/>
  <c r="L179" i="10"/>
  <c r="K179" i="10"/>
  <c r="J179" i="10"/>
  <c r="I179" i="10"/>
  <c r="V178" i="10"/>
  <c r="S178" i="10"/>
  <c r="L178" i="10"/>
  <c r="K178" i="10"/>
  <c r="J178" i="10"/>
  <c r="I178" i="10"/>
  <c r="V177" i="10"/>
  <c r="S177" i="10"/>
  <c r="L177" i="10"/>
  <c r="K177" i="10"/>
  <c r="J177" i="10"/>
  <c r="I177" i="10"/>
  <c r="V176" i="10"/>
  <c r="S176" i="10"/>
  <c r="M176" i="10"/>
  <c r="K176" i="10"/>
  <c r="J176" i="10"/>
  <c r="I176" i="10"/>
  <c r="V175" i="10"/>
  <c r="S175" i="10"/>
  <c r="L175" i="10"/>
  <c r="K175" i="10"/>
  <c r="J175" i="10"/>
  <c r="I175" i="10"/>
  <c r="V174" i="10"/>
  <c r="S174" i="10"/>
  <c r="M174" i="10"/>
  <c r="K174" i="10"/>
  <c r="J174" i="10"/>
  <c r="I174" i="10"/>
  <c r="V173" i="10"/>
  <c r="S173" i="10"/>
  <c r="L173" i="10"/>
  <c r="K173" i="10"/>
  <c r="J173" i="10"/>
  <c r="I173" i="10"/>
  <c r="V172" i="10"/>
  <c r="S172" i="10"/>
  <c r="M172" i="10"/>
  <c r="K172" i="10"/>
  <c r="J172" i="10"/>
  <c r="I172" i="10"/>
  <c r="V171" i="10"/>
  <c r="S171" i="10"/>
  <c r="M171" i="10"/>
  <c r="K171" i="10"/>
  <c r="J171" i="10"/>
  <c r="I171" i="10"/>
  <c r="V170" i="10"/>
  <c r="S170" i="10"/>
  <c r="L170" i="10"/>
  <c r="K170" i="10"/>
  <c r="J170" i="10"/>
  <c r="I170" i="10"/>
  <c r="V169" i="10"/>
  <c r="S169" i="10"/>
  <c r="M169" i="10"/>
  <c r="K169" i="10"/>
  <c r="J169" i="10"/>
  <c r="I169" i="10"/>
  <c r="V168" i="10"/>
  <c r="S168" i="10"/>
  <c r="L168" i="10"/>
  <c r="K168" i="10"/>
  <c r="J168" i="10"/>
  <c r="I168" i="10"/>
  <c r="V167" i="10"/>
  <c r="S167" i="10"/>
  <c r="M167" i="10"/>
  <c r="K167" i="10"/>
  <c r="J167" i="10"/>
  <c r="I167" i="10"/>
  <c r="V166" i="10"/>
  <c r="S166" i="10"/>
  <c r="L166" i="10"/>
  <c r="K166" i="10"/>
  <c r="J166" i="10"/>
  <c r="I166" i="10"/>
  <c r="V165" i="10"/>
  <c r="S165" i="10"/>
  <c r="M165" i="10"/>
  <c r="K165" i="10"/>
  <c r="J165" i="10"/>
  <c r="I165" i="10"/>
  <c r="V164" i="10"/>
  <c r="S164" i="10"/>
  <c r="L164" i="10"/>
  <c r="K164" i="10"/>
  <c r="J164" i="10"/>
  <c r="I164" i="10"/>
  <c r="V163" i="10"/>
  <c r="S163" i="10"/>
  <c r="M163" i="10"/>
  <c r="K163" i="10"/>
  <c r="J163" i="10"/>
  <c r="I163" i="10"/>
  <c r="V162" i="10"/>
  <c r="S162" i="10"/>
  <c r="L162" i="10"/>
  <c r="K162" i="10"/>
  <c r="J162" i="10"/>
  <c r="I162" i="10"/>
  <c r="V161" i="10"/>
  <c r="S161" i="10"/>
  <c r="M161" i="10"/>
  <c r="K161" i="10"/>
  <c r="J161" i="10"/>
  <c r="I161" i="10"/>
  <c r="V160" i="10"/>
  <c r="S160" i="10"/>
  <c r="L160" i="10"/>
  <c r="K160" i="10"/>
  <c r="J160" i="10"/>
  <c r="I160" i="10"/>
  <c r="V159" i="10"/>
  <c r="S159" i="10"/>
  <c r="M159" i="10"/>
  <c r="K159" i="10"/>
  <c r="J159" i="10"/>
  <c r="I159" i="10"/>
  <c r="V158" i="10"/>
  <c r="S158" i="10"/>
  <c r="L158" i="10"/>
  <c r="K158" i="10"/>
  <c r="J158" i="10"/>
  <c r="I158" i="10"/>
  <c r="V157" i="10"/>
  <c r="S157" i="10"/>
  <c r="M157" i="10"/>
  <c r="K157" i="10"/>
  <c r="J157" i="10"/>
  <c r="I157" i="10"/>
  <c r="V156" i="10"/>
  <c r="S156" i="10"/>
  <c r="L156" i="10"/>
  <c r="K156" i="10"/>
  <c r="J156" i="10"/>
  <c r="I156" i="10"/>
  <c r="V155" i="10"/>
  <c r="S155" i="10"/>
  <c r="M155" i="10"/>
  <c r="K155" i="10"/>
  <c r="J155" i="10"/>
  <c r="I155" i="10"/>
  <c r="V154" i="10"/>
  <c r="S154" i="10"/>
  <c r="M154" i="10"/>
  <c r="K154" i="10"/>
  <c r="J154" i="10"/>
  <c r="I154" i="10"/>
  <c r="V153" i="10"/>
  <c r="S153" i="10"/>
  <c r="L153" i="10"/>
  <c r="K153" i="10"/>
  <c r="J153" i="10"/>
  <c r="I153" i="10"/>
  <c r="V152" i="10"/>
  <c r="S152" i="10"/>
  <c r="M152" i="10"/>
  <c r="K152" i="10"/>
  <c r="J152" i="10"/>
  <c r="I152" i="10"/>
  <c r="V151" i="10"/>
  <c r="S151" i="10"/>
  <c r="L151" i="10"/>
  <c r="K151" i="10"/>
  <c r="J151" i="10"/>
  <c r="I151" i="10"/>
  <c r="V147" i="10"/>
  <c r="S147" i="10"/>
  <c r="M147" i="10"/>
  <c r="K147" i="10"/>
  <c r="J147" i="10"/>
  <c r="I147" i="10"/>
  <c r="V146" i="10"/>
  <c r="S146" i="10"/>
  <c r="M146" i="10"/>
  <c r="K146" i="10"/>
  <c r="J146" i="10"/>
  <c r="I146" i="10"/>
  <c r="V145" i="10"/>
  <c r="S145" i="10"/>
  <c r="L145" i="10"/>
  <c r="K145" i="10"/>
  <c r="J145" i="10"/>
  <c r="I145" i="10"/>
  <c r="V144" i="10"/>
  <c r="S144" i="10"/>
  <c r="M144" i="10"/>
  <c r="K144" i="10"/>
  <c r="J144" i="10"/>
  <c r="I144" i="10"/>
  <c r="V143" i="10"/>
  <c r="S143" i="10"/>
  <c r="M143" i="10"/>
  <c r="K143" i="10"/>
  <c r="J143" i="10"/>
  <c r="I143" i="10"/>
  <c r="V142" i="10"/>
  <c r="S142" i="10"/>
  <c r="M142" i="10"/>
  <c r="K142" i="10"/>
  <c r="J142" i="10"/>
  <c r="I142" i="10"/>
  <c r="V141" i="10"/>
  <c r="S141" i="10"/>
  <c r="L141" i="10"/>
  <c r="K141" i="10"/>
  <c r="J141" i="10"/>
  <c r="I141" i="10"/>
  <c r="M135" i="10"/>
  <c r="F61" i="10" s="1"/>
  <c r="V134" i="10"/>
  <c r="V135" i="10" s="1"/>
  <c r="I61" i="10" s="1"/>
  <c r="S134" i="10"/>
  <c r="S135" i="10" s="1"/>
  <c r="H61" i="10" s="1"/>
  <c r="L134" i="10"/>
  <c r="L135" i="10" s="1"/>
  <c r="E61" i="10" s="1"/>
  <c r="K134" i="10"/>
  <c r="J134" i="10"/>
  <c r="I134" i="10"/>
  <c r="I135" i="10" s="1"/>
  <c r="G61" i="10" s="1"/>
  <c r="M131" i="10"/>
  <c r="F60" i="10" s="1"/>
  <c r="V130" i="10"/>
  <c r="S130" i="10"/>
  <c r="L130" i="10"/>
  <c r="K130" i="10"/>
  <c r="J130" i="10"/>
  <c r="I130" i="10"/>
  <c r="V129" i="10"/>
  <c r="S129" i="10"/>
  <c r="L129" i="10"/>
  <c r="K129" i="10"/>
  <c r="J129" i="10"/>
  <c r="I129" i="10"/>
  <c r="V128" i="10"/>
  <c r="S128" i="10"/>
  <c r="L128" i="10"/>
  <c r="K128" i="10"/>
  <c r="J128" i="10"/>
  <c r="I128" i="10"/>
  <c r="V127" i="10"/>
  <c r="S127" i="10"/>
  <c r="L127" i="10"/>
  <c r="K127" i="10"/>
  <c r="J127" i="10"/>
  <c r="I127" i="10"/>
  <c r="V126" i="10"/>
  <c r="S126" i="10"/>
  <c r="L126" i="10"/>
  <c r="K126" i="10"/>
  <c r="J126" i="10"/>
  <c r="I126" i="10"/>
  <c r="V125" i="10"/>
  <c r="S125" i="10"/>
  <c r="L125" i="10"/>
  <c r="K125" i="10"/>
  <c r="J125" i="10"/>
  <c r="I125" i="10"/>
  <c r="V124" i="10"/>
  <c r="S124" i="10"/>
  <c r="L124" i="10"/>
  <c r="K124" i="10"/>
  <c r="J124" i="10"/>
  <c r="I124" i="10"/>
  <c r="V120" i="10"/>
  <c r="S120" i="10"/>
  <c r="L120" i="10"/>
  <c r="K120" i="10"/>
  <c r="J120" i="10"/>
  <c r="I120" i="10"/>
  <c r="V119" i="10"/>
  <c r="S119" i="10"/>
  <c r="M119" i="10"/>
  <c r="K119" i="10"/>
  <c r="J119" i="10"/>
  <c r="I119" i="10"/>
  <c r="V118" i="10"/>
  <c r="S118" i="10"/>
  <c r="M118" i="10"/>
  <c r="K118" i="10"/>
  <c r="J118" i="10"/>
  <c r="I118" i="10"/>
  <c r="V117" i="10"/>
  <c r="S117" i="10"/>
  <c r="M117" i="10"/>
  <c r="K117" i="10"/>
  <c r="J117" i="10"/>
  <c r="I117" i="10"/>
  <c r="V116" i="10"/>
  <c r="S116" i="10"/>
  <c r="L116" i="10"/>
  <c r="K116" i="10"/>
  <c r="J116" i="10"/>
  <c r="I116" i="10"/>
  <c r="V115" i="10"/>
  <c r="S115" i="10"/>
  <c r="M115" i="10"/>
  <c r="K115" i="10"/>
  <c r="J115" i="10"/>
  <c r="I115" i="10"/>
  <c r="V114" i="10"/>
  <c r="S114" i="10"/>
  <c r="M114" i="10"/>
  <c r="K114" i="10"/>
  <c r="J114" i="10"/>
  <c r="I114" i="10"/>
  <c r="V113" i="10"/>
  <c r="S113" i="10"/>
  <c r="L113" i="10"/>
  <c r="K113" i="10"/>
  <c r="J113" i="10"/>
  <c r="I113" i="10"/>
  <c r="V112" i="10"/>
  <c r="S112" i="10"/>
  <c r="M112" i="10"/>
  <c r="K112" i="10"/>
  <c r="J112" i="10"/>
  <c r="I112" i="10"/>
  <c r="V111" i="10"/>
  <c r="V121" i="10" s="1"/>
  <c r="I59" i="10" s="1"/>
  <c r="S111" i="10"/>
  <c r="M111" i="10"/>
  <c r="K111" i="10"/>
  <c r="J111" i="10"/>
  <c r="I111" i="10"/>
  <c r="V110" i="10"/>
  <c r="S110" i="10"/>
  <c r="L110" i="10"/>
  <c r="K110" i="10"/>
  <c r="J110" i="10"/>
  <c r="I110" i="10"/>
  <c r="M107" i="10"/>
  <c r="F58" i="10" s="1"/>
  <c r="I107" i="10"/>
  <c r="G58" i="10" s="1"/>
  <c r="V106" i="10"/>
  <c r="V107" i="10" s="1"/>
  <c r="I58" i="10" s="1"/>
  <c r="S106" i="10"/>
  <c r="S107" i="10" s="1"/>
  <c r="H58" i="10" s="1"/>
  <c r="L106" i="10"/>
  <c r="L107" i="10" s="1"/>
  <c r="E58" i="10" s="1"/>
  <c r="K106" i="10"/>
  <c r="J106" i="10"/>
  <c r="I106" i="10"/>
  <c r="M103" i="10"/>
  <c r="F57" i="10" s="1"/>
  <c r="V102" i="10"/>
  <c r="V103" i="10" s="1"/>
  <c r="I57" i="10" s="1"/>
  <c r="S102" i="10"/>
  <c r="S103" i="10" s="1"/>
  <c r="H57" i="10" s="1"/>
  <c r="L102" i="10"/>
  <c r="L103" i="10" s="1"/>
  <c r="E57" i="10" s="1"/>
  <c r="K102" i="10"/>
  <c r="J102" i="10"/>
  <c r="I102" i="10"/>
  <c r="I103" i="10" s="1"/>
  <c r="G57" i="10" s="1"/>
  <c r="V98" i="10"/>
  <c r="S98" i="10"/>
  <c r="L98" i="10"/>
  <c r="K98" i="10"/>
  <c r="J98" i="10"/>
  <c r="I98" i="10"/>
  <c r="V97" i="10"/>
  <c r="S97" i="10"/>
  <c r="M97" i="10"/>
  <c r="K97" i="10"/>
  <c r="J97" i="10"/>
  <c r="I97" i="10"/>
  <c r="V96" i="10"/>
  <c r="S96" i="10"/>
  <c r="L96" i="10"/>
  <c r="K96" i="10"/>
  <c r="J96" i="10"/>
  <c r="I96" i="10"/>
  <c r="V95" i="10"/>
  <c r="S95" i="10"/>
  <c r="L95" i="10"/>
  <c r="K95" i="10"/>
  <c r="J95" i="10"/>
  <c r="I95" i="10"/>
  <c r="V94" i="10"/>
  <c r="S94" i="10"/>
  <c r="L94" i="10"/>
  <c r="K94" i="10"/>
  <c r="J94" i="10"/>
  <c r="I94" i="10"/>
  <c r="V93" i="10"/>
  <c r="S93" i="10"/>
  <c r="L93" i="10"/>
  <c r="K93" i="10"/>
  <c r="J93" i="10"/>
  <c r="I93" i="10"/>
  <c r="V92" i="10"/>
  <c r="S92" i="10"/>
  <c r="L92" i="10"/>
  <c r="K92" i="10"/>
  <c r="J92" i="10"/>
  <c r="I92" i="10"/>
  <c r="V91" i="10"/>
  <c r="S91" i="10"/>
  <c r="L91" i="10"/>
  <c r="K91" i="10"/>
  <c r="J91" i="10"/>
  <c r="I91" i="10"/>
  <c r="V90" i="10"/>
  <c r="S90" i="10"/>
  <c r="L90" i="10"/>
  <c r="K90" i="10"/>
  <c r="J90" i="10"/>
  <c r="I90" i="10"/>
  <c r="P16" i="10"/>
  <c r="P20" i="10" s="1"/>
  <c r="BK184" i="4"/>
  <c r="BI184" i="4"/>
  <c r="BH184" i="4"/>
  <c r="BG184" i="4"/>
  <c r="BE184" i="4"/>
  <c r="T184" i="4"/>
  <c r="R184" i="4"/>
  <c r="P184" i="4"/>
  <c r="J184" i="4"/>
  <c r="BF184" i="4" s="1"/>
  <c r="BK183" i="4"/>
  <c r="BK182" i="4" s="1"/>
  <c r="J182" i="4" s="1"/>
  <c r="J108" i="4" s="1"/>
  <c r="BI183" i="4"/>
  <c r="BH183" i="4"/>
  <c r="BG183" i="4"/>
  <c r="BE183" i="4"/>
  <c r="T183" i="4"/>
  <c r="R183" i="4"/>
  <c r="P183" i="4"/>
  <c r="J183" i="4"/>
  <c r="BF183" i="4" s="1"/>
  <c r="BK181" i="4"/>
  <c r="BK180" i="4" s="1"/>
  <c r="J180" i="4" s="1"/>
  <c r="J107" i="4" s="1"/>
  <c r="BI181" i="4"/>
  <c r="BH181" i="4"/>
  <c r="BG181" i="4"/>
  <c r="BE181" i="4"/>
  <c r="T181" i="4"/>
  <c r="T180" i="4" s="1"/>
  <c r="R181" i="4"/>
  <c r="R180" i="4" s="1"/>
  <c r="P181" i="4"/>
  <c r="P180" i="4" s="1"/>
  <c r="J181" i="4"/>
  <c r="BF181" i="4" s="1"/>
  <c r="BK179" i="4"/>
  <c r="BK178" i="4" s="1"/>
  <c r="J178" i="4" s="1"/>
  <c r="J106" i="4" s="1"/>
  <c r="BI179" i="4"/>
  <c r="BH179" i="4"/>
  <c r="BG179" i="4"/>
  <c r="BE179" i="4"/>
  <c r="T179" i="4"/>
  <c r="T178" i="4" s="1"/>
  <c r="R179" i="4"/>
  <c r="R178" i="4" s="1"/>
  <c r="P179" i="4"/>
  <c r="P178" i="4" s="1"/>
  <c r="J179" i="4"/>
  <c r="BF179" i="4" s="1"/>
  <c r="BK177" i="4"/>
  <c r="BI177" i="4"/>
  <c r="BH177" i="4"/>
  <c r="BG177" i="4"/>
  <c r="BE177" i="4"/>
  <c r="T177" i="4"/>
  <c r="R177" i="4"/>
  <c r="P177" i="4"/>
  <c r="J177" i="4"/>
  <c r="BF177" i="4" s="1"/>
  <c r="BK176" i="4"/>
  <c r="BI176" i="4"/>
  <c r="BH176" i="4"/>
  <c r="BG176" i="4"/>
  <c r="BE176" i="4"/>
  <c r="T176" i="4"/>
  <c r="R176" i="4"/>
  <c r="P176" i="4"/>
  <c r="J176" i="4"/>
  <c r="BF176" i="4" s="1"/>
  <c r="BK175" i="4"/>
  <c r="BI175" i="4"/>
  <c r="BH175" i="4"/>
  <c r="BG175" i="4"/>
  <c r="BE175" i="4"/>
  <c r="T175" i="4"/>
  <c r="R175" i="4"/>
  <c r="P175" i="4"/>
  <c r="J175" i="4"/>
  <c r="BF175" i="4" s="1"/>
  <c r="BK174" i="4"/>
  <c r="BI174" i="4"/>
  <c r="BH174" i="4"/>
  <c r="BG174" i="4"/>
  <c r="BE174" i="4"/>
  <c r="T174" i="4"/>
  <c r="R174" i="4"/>
  <c r="P174" i="4"/>
  <c r="J174" i="4"/>
  <c r="BF174" i="4" s="1"/>
  <c r="BK173" i="4"/>
  <c r="BI173" i="4"/>
  <c r="BH173" i="4"/>
  <c r="BG173" i="4"/>
  <c r="BE173" i="4"/>
  <c r="T173" i="4"/>
  <c r="R173" i="4"/>
  <c r="P173" i="4"/>
  <c r="J173" i="4"/>
  <c r="BF173" i="4" s="1"/>
  <c r="BK171" i="4"/>
  <c r="BK170" i="4" s="1"/>
  <c r="J170" i="4" s="1"/>
  <c r="J104" i="4" s="1"/>
  <c r="BI171" i="4"/>
  <c r="BH171" i="4"/>
  <c r="BG171" i="4"/>
  <c r="BE171" i="4"/>
  <c r="T171" i="4"/>
  <c r="T170" i="4" s="1"/>
  <c r="R171" i="4"/>
  <c r="R170" i="4" s="1"/>
  <c r="P171" i="4"/>
  <c r="J171" i="4"/>
  <c r="BF171" i="4" s="1"/>
  <c r="P170" i="4"/>
  <c r="BK169" i="4"/>
  <c r="BI169" i="4"/>
  <c r="BH169" i="4"/>
  <c r="BG169" i="4"/>
  <c r="BE169" i="4"/>
  <c r="T169" i="4"/>
  <c r="T167" i="4" s="1"/>
  <c r="R169" i="4"/>
  <c r="P169" i="4"/>
  <c r="J169" i="4"/>
  <c r="BF169" i="4" s="1"/>
  <c r="BK168" i="4"/>
  <c r="BI168" i="4"/>
  <c r="BH168" i="4"/>
  <c r="BG168" i="4"/>
  <c r="BE168" i="4"/>
  <c r="T168" i="4"/>
  <c r="R168" i="4"/>
  <c r="P168" i="4"/>
  <c r="P167" i="4" s="1"/>
  <c r="J168" i="4"/>
  <c r="BF168" i="4" s="1"/>
  <c r="BK166" i="4"/>
  <c r="BI166" i="4"/>
  <c r="BH166" i="4"/>
  <c r="BG166" i="4"/>
  <c r="BE166" i="4"/>
  <c r="T166" i="4"/>
  <c r="R166" i="4"/>
  <c r="P166" i="4"/>
  <c r="J166" i="4"/>
  <c r="BF166" i="4" s="1"/>
  <c r="BK165" i="4"/>
  <c r="BI165" i="4"/>
  <c r="BH165" i="4"/>
  <c r="BG165" i="4"/>
  <c r="BE165" i="4"/>
  <c r="T165" i="4"/>
  <c r="R165" i="4"/>
  <c r="P165" i="4"/>
  <c r="J165" i="4"/>
  <c r="BF165" i="4" s="1"/>
  <c r="BK164" i="4"/>
  <c r="BI164" i="4"/>
  <c r="BH164" i="4"/>
  <c r="BG164" i="4"/>
  <c r="BE164" i="4"/>
  <c r="T164" i="4"/>
  <c r="R164" i="4"/>
  <c r="P164" i="4"/>
  <c r="J164" i="4"/>
  <c r="BF164" i="4" s="1"/>
  <c r="BK163" i="4"/>
  <c r="BI163" i="4"/>
  <c r="BH163" i="4"/>
  <c r="BG163" i="4"/>
  <c r="BE163" i="4"/>
  <c r="T163" i="4"/>
  <c r="R163" i="4"/>
  <c r="P163" i="4"/>
  <c r="J163" i="4"/>
  <c r="BF163" i="4" s="1"/>
  <c r="BK162" i="4"/>
  <c r="BI162" i="4"/>
  <c r="BH162" i="4"/>
  <c r="BG162" i="4"/>
  <c r="BE162" i="4"/>
  <c r="T162" i="4"/>
  <c r="R162" i="4"/>
  <c r="P162" i="4"/>
  <c r="J162" i="4"/>
  <c r="BF162" i="4" s="1"/>
  <c r="BK159" i="4"/>
  <c r="BK158" i="4" s="1"/>
  <c r="J158" i="4" s="1"/>
  <c r="J100" i="4" s="1"/>
  <c r="BI159" i="4"/>
  <c r="BH159" i="4"/>
  <c r="BG159" i="4"/>
  <c r="BE159" i="4"/>
  <c r="T159" i="4"/>
  <c r="T158" i="4" s="1"/>
  <c r="R159" i="4"/>
  <c r="R158" i="4" s="1"/>
  <c r="P159" i="4"/>
  <c r="P158" i="4" s="1"/>
  <c r="J159" i="4"/>
  <c r="BF159" i="4" s="1"/>
  <c r="BK157" i="4"/>
  <c r="BI157" i="4"/>
  <c r="BH157" i="4"/>
  <c r="BG157" i="4"/>
  <c r="BE157" i="4"/>
  <c r="T157" i="4"/>
  <c r="R157" i="4"/>
  <c r="P157" i="4"/>
  <c r="J157" i="4"/>
  <c r="BF157" i="4" s="1"/>
  <c r="BK156" i="4"/>
  <c r="BI156" i="4"/>
  <c r="BH156" i="4"/>
  <c r="BG156" i="4"/>
  <c r="BE156" i="4"/>
  <c r="T156" i="4"/>
  <c r="R156" i="4"/>
  <c r="P156" i="4"/>
  <c r="J156" i="4"/>
  <c r="BF156" i="4" s="1"/>
  <c r="BK155" i="4"/>
  <c r="BI155" i="4"/>
  <c r="BH155" i="4"/>
  <c r="BG155" i="4"/>
  <c r="BE155" i="4"/>
  <c r="T155" i="4"/>
  <c r="R155" i="4"/>
  <c r="P155" i="4"/>
  <c r="J155" i="4"/>
  <c r="BF155" i="4" s="1"/>
  <c r="BK154" i="4"/>
  <c r="BI154" i="4"/>
  <c r="BH154" i="4"/>
  <c r="BG154" i="4"/>
  <c r="BE154" i="4"/>
  <c r="T154" i="4"/>
  <c r="R154" i="4"/>
  <c r="P154" i="4"/>
  <c r="J154" i="4"/>
  <c r="BF154" i="4" s="1"/>
  <c r="BK153" i="4"/>
  <c r="BI153" i="4"/>
  <c r="BH153" i="4"/>
  <c r="BG153" i="4"/>
  <c r="BE153" i="4"/>
  <c r="T153" i="4"/>
  <c r="R153" i="4"/>
  <c r="P153" i="4"/>
  <c r="J153" i="4"/>
  <c r="BF153" i="4" s="1"/>
  <c r="BK152" i="4"/>
  <c r="BI152" i="4"/>
  <c r="BH152" i="4"/>
  <c r="BG152" i="4"/>
  <c r="BE152" i="4"/>
  <c r="T152" i="4"/>
  <c r="R152" i="4"/>
  <c r="P152" i="4"/>
  <c r="J152" i="4"/>
  <c r="BF152" i="4" s="1"/>
  <c r="BK151" i="4"/>
  <c r="BI151" i="4"/>
  <c r="BH151" i="4"/>
  <c r="BG151" i="4"/>
  <c r="BE151" i="4"/>
  <c r="T151" i="4"/>
  <c r="R151" i="4"/>
  <c r="P151" i="4"/>
  <c r="J151" i="4"/>
  <c r="BF151" i="4" s="1"/>
  <c r="BK150" i="4"/>
  <c r="BI150" i="4"/>
  <c r="BH150" i="4"/>
  <c r="BG150" i="4"/>
  <c r="BE150" i="4"/>
  <c r="T150" i="4"/>
  <c r="R150" i="4"/>
  <c r="P150" i="4"/>
  <c r="J150" i="4"/>
  <c r="BF150" i="4" s="1"/>
  <c r="BK149" i="4"/>
  <c r="BI149" i="4"/>
  <c r="BH149" i="4"/>
  <c r="BG149" i="4"/>
  <c r="BE149" i="4"/>
  <c r="T149" i="4"/>
  <c r="R149" i="4"/>
  <c r="P149" i="4"/>
  <c r="J149" i="4"/>
  <c r="BF149" i="4" s="1"/>
  <c r="BK148" i="4"/>
  <c r="BI148" i="4"/>
  <c r="BH148" i="4"/>
  <c r="BG148" i="4"/>
  <c r="BE148" i="4"/>
  <c r="T148" i="4"/>
  <c r="R148" i="4"/>
  <c r="P148" i="4"/>
  <c r="J148" i="4"/>
  <c r="BF148" i="4" s="1"/>
  <c r="BK147" i="4"/>
  <c r="BI147" i="4"/>
  <c r="BH147" i="4"/>
  <c r="BG147" i="4"/>
  <c r="BE147" i="4"/>
  <c r="T147" i="4"/>
  <c r="R147" i="4"/>
  <c r="P147" i="4"/>
  <c r="J147" i="4"/>
  <c r="BF147" i="4" s="1"/>
  <c r="BK146" i="4"/>
  <c r="BI146" i="4"/>
  <c r="BH146" i="4"/>
  <c r="BG146" i="4"/>
  <c r="BE146" i="4"/>
  <c r="T146" i="4"/>
  <c r="R146" i="4"/>
  <c r="P146" i="4"/>
  <c r="J146" i="4"/>
  <c r="BF146" i="4" s="1"/>
  <c r="BK145" i="4"/>
  <c r="BI145" i="4"/>
  <c r="BH145" i="4"/>
  <c r="BG145" i="4"/>
  <c r="BE145" i="4"/>
  <c r="T145" i="4"/>
  <c r="R145" i="4"/>
  <c r="P145" i="4"/>
  <c r="J145" i="4"/>
  <c r="BF145" i="4" s="1"/>
  <c r="BK144" i="4"/>
  <c r="BI144" i="4"/>
  <c r="BH144" i="4"/>
  <c r="BG144" i="4"/>
  <c r="BE144" i="4"/>
  <c r="T144" i="4"/>
  <c r="R144" i="4"/>
  <c r="P144" i="4"/>
  <c r="J144" i="4"/>
  <c r="BF144" i="4" s="1"/>
  <c r="BK143" i="4"/>
  <c r="BI143" i="4"/>
  <c r="BH143" i="4"/>
  <c r="BG143" i="4"/>
  <c r="BE143" i="4"/>
  <c r="T143" i="4"/>
  <c r="R143" i="4"/>
  <c r="P143" i="4"/>
  <c r="J143" i="4"/>
  <c r="BF143" i="4" s="1"/>
  <c r="BK142" i="4"/>
  <c r="BI142" i="4"/>
  <c r="BH142" i="4"/>
  <c r="BG142" i="4"/>
  <c r="BE142" i="4"/>
  <c r="T142" i="4"/>
  <c r="R142" i="4"/>
  <c r="P142" i="4"/>
  <c r="J142" i="4"/>
  <c r="BF142" i="4" s="1"/>
  <c r="BK141" i="4"/>
  <c r="BI141" i="4"/>
  <c r="BH141" i="4"/>
  <c r="BG141" i="4"/>
  <c r="BE141" i="4"/>
  <c r="T141" i="4"/>
  <c r="R141" i="4"/>
  <c r="P141" i="4"/>
  <c r="J141" i="4"/>
  <c r="BF141" i="4" s="1"/>
  <c r="BK140" i="4"/>
  <c r="BI140" i="4"/>
  <c r="BH140" i="4"/>
  <c r="BG140" i="4"/>
  <c r="BE140" i="4"/>
  <c r="T140" i="4"/>
  <c r="R140" i="4"/>
  <c r="P140" i="4"/>
  <c r="J140" i="4"/>
  <c r="BF140" i="4" s="1"/>
  <c r="BK139" i="4"/>
  <c r="BI139" i="4"/>
  <c r="BH139" i="4"/>
  <c r="BG139" i="4"/>
  <c r="BE139" i="4"/>
  <c r="T139" i="4"/>
  <c r="R139" i="4"/>
  <c r="P139" i="4"/>
  <c r="J139" i="4"/>
  <c r="BF139" i="4" s="1"/>
  <c r="BK138" i="4"/>
  <c r="BI138" i="4"/>
  <c r="BH138" i="4"/>
  <c r="BG138" i="4"/>
  <c r="BE138" i="4"/>
  <c r="T138" i="4"/>
  <c r="R138" i="4"/>
  <c r="P138" i="4"/>
  <c r="J138" i="4"/>
  <c r="BF138" i="4" s="1"/>
  <c r="BK137" i="4"/>
  <c r="BI137" i="4"/>
  <c r="BH137" i="4"/>
  <c r="BG137" i="4"/>
  <c r="BE137" i="4"/>
  <c r="T137" i="4"/>
  <c r="R137" i="4"/>
  <c r="P137" i="4"/>
  <c r="J137" i="4"/>
  <c r="BF137" i="4" s="1"/>
  <c r="BK135" i="4"/>
  <c r="BI135" i="4"/>
  <c r="BH135" i="4"/>
  <c r="BG135" i="4"/>
  <c r="BE135" i="4"/>
  <c r="T135" i="4"/>
  <c r="R135" i="4"/>
  <c r="P135" i="4"/>
  <c r="J135" i="4"/>
  <c r="BF135" i="4" s="1"/>
  <c r="BK134" i="4"/>
  <c r="BI134" i="4"/>
  <c r="BH134" i="4"/>
  <c r="BG134" i="4"/>
  <c r="BE134" i="4"/>
  <c r="T134" i="4"/>
  <c r="R134" i="4"/>
  <c r="P134" i="4"/>
  <c r="J134" i="4"/>
  <c r="BF134" i="4" s="1"/>
  <c r="BK133" i="4"/>
  <c r="BI133" i="4"/>
  <c r="BH133" i="4"/>
  <c r="BG133" i="4"/>
  <c r="BE133" i="4"/>
  <c r="T133" i="4"/>
  <c r="R133" i="4"/>
  <c r="P133" i="4"/>
  <c r="J133" i="4"/>
  <c r="BF133" i="4" s="1"/>
  <c r="BK132" i="4"/>
  <c r="BI132" i="4"/>
  <c r="BH132" i="4"/>
  <c r="BG132" i="4"/>
  <c r="BE132" i="4"/>
  <c r="T132" i="4"/>
  <c r="R132" i="4"/>
  <c r="P132" i="4"/>
  <c r="J132" i="4"/>
  <c r="BF132" i="4" s="1"/>
  <c r="BK131" i="4"/>
  <c r="BI131" i="4"/>
  <c r="BH131" i="4"/>
  <c r="BG131" i="4"/>
  <c r="BE131" i="4"/>
  <c r="T131" i="4"/>
  <c r="R131" i="4"/>
  <c r="P131" i="4"/>
  <c r="J131" i="4"/>
  <c r="BF131" i="4" s="1"/>
  <c r="F125" i="4"/>
  <c r="J124" i="4"/>
  <c r="F124" i="4"/>
  <c r="F122" i="4"/>
  <c r="E120" i="4"/>
  <c r="F92" i="4"/>
  <c r="J91" i="4"/>
  <c r="F91" i="4"/>
  <c r="F89" i="4"/>
  <c r="E87" i="4"/>
  <c r="J37" i="4"/>
  <c r="J36" i="4"/>
  <c r="J35" i="4"/>
  <c r="J12" i="4"/>
  <c r="J122" i="4" s="1"/>
  <c r="E7" i="4"/>
  <c r="E118" i="4" s="1"/>
  <c r="BK327" i="2"/>
  <c r="BI327" i="2"/>
  <c r="BH327" i="2"/>
  <c r="BG327" i="2"/>
  <c r="BE327" i="2"/>
  <c r="T327" i="2"/>
  <c r="R327" i="2"/>
  <c r="P327" i="2"/>
  <c r="BF327" i="2"/>
  <c r="BK326" i="2"/>
  <c r="BI326" i="2"/>
  <c r="BH326" i="2"/>
  <c r="BG326" i="2"/>
  <c r="BE326" i="2"/>
  <c r="T326" i="2"/>
  <c r="R326" i="2"/>
  <c r="P326" i="2"/>
  <c r="BF326" i="2"/>
  <c r="BK325" i="2"/>
  <c r="BI325" i="2"/>
  <c r="BH325" i="2"/>
  <c r="BG325" i="2"/>
  <c r="BE325" i="2"/>
  <c r="T325" i="2"/>
  <c r="R325" i="2"/>
  <c r="P325" i="2"/>
  <c r="BF325" i="2"/>
  <c r="BK324" i="2"/>
  <c r="BI324" i="2"/>
  <c r="BH324" i="2"/>
  <c r="BG324" i="2"/>
  <c r="BE324" i="2"/>
  <c r="T324" i="2"/>
  <c r="R324" i="2"/>
  <c r="P324" i="2"/>
  <c r="BF324" i="2"/>
  <c r="BK322" i="2"/>
  <c r="BI322" i="2"/>
  <c r="BH322" i="2"/>
  <c r="BG322" i="2"/>
  <c r="BE322" i="2"/>
  <c r="T322" i="2"/>
  <c r="R322" i="2"/>
  <c r="P322" i="2"/>
  <c r="J322" i="2"/>
  <c r="BF322" i="2" s="1"/>
  <c r="BK321" i="2"/>
  <c r="BI321" i="2"/>
  <c r="BH321" i="2"/>
  <c r="BG321" i="2"/>
  <c r="BE321" i="2"/>
  <c r="T321" i="2"/>
  <c r="R321" i="2"/>
  <c r="P321" i="2"/>
  <c r="J321" i="2"/>
  <c r="BF321" i="2" s="1"/>
  <c r="BK320" i="2"/>
  <c r="BI320" i="2"/>
  <c r="BH320" i="2"/>
  <c r="BG320" i="2"/>
  <c r="BE320" i="2"/>
  <c r="T320" i="2"/>
  <c r="R320" i="2"/>
  <c r="P320" i="2"/>
  <c r="J320" i="2"/>
  <c r="BF320" i="2" s="1"/>
  <c r="BK319" i="2"/>
  <c r="BI319" i="2"/>
  <c r="BH319" i="2"/>
  <c r="BG319" i="2"/>
  <c r="BE319" i="2"/>
  <c r="T319" i="2"/>
  <c r="R319" i="2"/>
  <c r="P319" i="2"/>
  <c r="J319" i="2"/>
  <c r="BF319" i="2" s="1"/>
  <c r="BK318" i="2"/>
  <c r="BI318" i="2"/>
  <c r="BH318" i="2"/>
  <c r="BG318" i="2"/>
  <c r="BE318" i="2"/>
  <c r="T318" i="2"/>
  <c r="R318" i="2"/>
  <c r="P318" i="2"/>
  <c r="J318" i="2"/>
  <c r="BF318" i="2" s="1"/>
  <c r="BK317" i="2"/>
  <c r="BI317" i="2"/>
  <c r="BH317" i="2"/>
  <c r="BG317" i="2"/>
  <c r="BE317" i="2"/>
  <c r="T317" i="2"/>
  <c r="R317" i="2"/>
  <c r="P317" i="2"/>
  <c r="J317" i="2"/>
  <c r="BF317" i="2" s="1"/>
  <c r="BK315" i="2"/>
  <c r="BI315" i="2"/>
  <c r="BH315" i="2"/>
  <c r="BG315" i="2"/>
  <c r="BE315" i="2"/>
  <c r="T315" i="2"/>
  <c r="R315" i="2"/>
  <c r="P315" i="2"/>
  <c r="J315" i="2"/>
  <c r="BF315" i="2" s="1"/>
  <c r="BK314" i="2"/>
  <c r="BI314" i="2"/>
  <c r="BH314" i="2"/>
  <c r="BG314" i="2"/>
  <c r="BE314" i="2"/>
  <c r="T314" i="2"/>
  <c r="R314" i="2"/>
  <c r="P314" i="2"/>
  <c r="J314" i="2"/>
  <c r="BF314" i="2" s="1"/>
  <c r="BK313" i="2"/>
  <c r="BI313" i="2"/>
  <c r="BH313" i="2"/>
  <c r="BG313" i="2"/>
  <c r="BE313" i="2"/>
  <c r="T313" i="2"/>
  <c r="R313" i="2"/>
  <c r="P313" i="2"/>
  <c r="J313" i="2"/>
  <c r="BF313" i="2" s="1"/>
  <c r="BK311" i="2"/>
  <c r="BI311" i="2"/>
  <c r="BH311" i="2"/>
  <c r="BG311" i="2"/>
  <c r="BE311" i="2"/>
  <c r="T311" i="2"/>
  <c r="R311" i="2"/>
  <c r="P311" i="2"/>
  <c r="J311" i="2"/>
  <c r="BF311" i="2" s="1"/>
  <c r="BK310" i="2"/>
  <c r="BI310" i="2"/>
  <c r="BH310" i="2"/>
  <c r="BG310" i="2"/>
  <c r="BE310" i="2"/>
  <c r="T310" i="2"/>
  <c r="R310" i="2"/>
  <c r="P310" i="2"/>
  <c r="J310" i="2"/>
  <c r="BF310" i="2" s="1"/>
  <c r="BK309" i="2"/>
  <c r="BI309" i="2"/>
  <c r="BH309" i="2"/>
  <c r="BG309" i="2"/>
  <c r="BE309" i="2"/>
  <c r="T309" i="2"/>
  <c r="R309" i="2"/>
  <c r="P309" i="2"/>
  <c r="J309" i="2"/>
  <c r="BF309" i="2" s="1"/>
  <c r="BK307" i="2"/>
  <c r="BI307" i="2"/>
  <c r="BH307" i="2"/>
  <c r="BG307" i="2"/>
  <c r="BE307" i="2"/>
  <c r="T307" i="2"/>
  <c r="R307" i="2"/>
  <c r="P307" i="2"/>
  <c r="J307" i="2"/>
  <c r="BF307" i="2" s="1"/>
  <c r="BK306" i="2"/>
  <c r="BI306" i="2"/>
  <c r="BH306" i="2"/>
  <c r="BG306" i="2"/>
  <c r="BE306" i="2"/>
  <c r="T306" i="2"/>
  <c r="R306" i="2"/>
  <c r="P306" i="2"/>
  <c r="J306" i="2"/>
  <c r="BF306" i="2" s="1"/>
  <c r="BK305" i="2"/>
  <c r="BI305" i="2"/>
  <c r="BH305" i="2"/>
  <c r="BG305" i="2"/>
  <c r="BE305" i="2"/>
  <c r="T305" i="2"/>
  <c r="R305" i="2"/>
  <c r="P305" i="2"/>
  <c r="J305" i="2"/>
  <c r="BF305" i="2" s="1"/>
  <c r="BK303" i="2"/>
  <c r="BI303" i="2"/>
  <c r="BH303" i="2"/>
  <c r="BG303" i="2"/>
  <c r="BE303" i="2"/>
  <c r="T303" i="2"/>
  <c r="R303" i="2"/>
  <c r="P303" i="2"/>
  <c r="J303" i="2"/>
  <c r="BF303" i="2" s="1"/>
  <c r="BK302" i="2"/>
  <c r="BI302" i="2"/>
  <c r="BH302" i="2"/>
  <c r="BG302" i="2"/>
  <c r="BE302" i="2"/>
  <c r="T302" i="2"/>
  <c r="R302" i="2"/>
  <c r="P302" i="2"/>
  <c r="J302" i="2"/>
  <c r="BF302" i="2" s="1"/>
  <c r="BK301" i="2"/>
  <c r="BI301" i="2"/>
  <c r="BH301" i="2"/>
  <c r="BG301" i="2"/>
  <c r="BE301" i="2"/>
  <c r="T301" i="2"/>
  <c r="R301" i="2"/>
  <c r="P301" i="2"/>
  <c r="J301" i="2"/>
  <c r="BF301" i="2" s="1"/>
  <c r="BK300" i="2"/>
  <c r="BI300" i="2"/>
  <c r="BH300" i="2"/>
  <c r="BG300" i="2"/>
  <c r="BE300" i="2"/>
  <c r="T300" i="2"/>
  <c r="R300" i="2"/>
  <c r="P300" i="2"/>
  <c r="J300" i="2"/>
  <c r="BF300" i="2" s="1"/>
  <c r="BK299" i="2"/>
  <c r="BI299" i="2"/>
  <c r="BH299" i="2"/>
  <c r="BG299" i="2"/>
  <c r="BE299" i="2"/>
  <c r="T299" i="2"/>
  <c r="R299" i="2"/>
  <c r="P299" i="2"/>
  <c r="J299" i="2"/>
  <c r="BF299" i="2" s="1"/>
  <c r="BK298" i="2"/>
  <c r="BI298" i="2"/>
  <c r="BH298" i="2"/>
  <c r="BG298" i="2"/>
  <c r="BE298" i="2"/>
  <c r="T298" i="2"/>
  <c r="R298" i="2"/>
  <c r="P298" i="2"/>
  <c r="J298" i="2"/>
  <c r="BF298" i="2" s="1"/>
  <c r="BK297" i="2"/>
  <c r="BI297" i="2"/>
  <c r="BH297" i="2"/>
  <c r="BG297" i="2"/>
  <c r="BE297" i="2"/>
  <c r="T297" i="2"/>
  <c r="R297" i="2"/>
  <c r="P297" i="2"/>
  <c r="J297" i="2"/>
  <c r="BF297" i="2" s="1"/>
  <c r="BK296" i="2"/>
  <c r="BI296" i="2"/>
  <c r="BH296" i="2"/>
  <c r="BG296" i="2"/>
  <c r="BE296" i="2"/>
  <c r="T296" i="2"/>
  <c r="R296" i="2"/>
  <c r="P296" i="2"/>
  <c r="J296" i="2"/>
  <c r="BF296" i="2" s="1"/>
  <c r="BK295" i="2"/>
  <c r="BI295" i="2"/>
  <c r="BH295" i="2"/>
  <c r="BG295" i="2"/>
  <c r="BE295" i="2"/>
  <c r="T295" i="2"/>
  <c r="R295" i="2"/>
  <c r="P295" i="2"/>
  <c r="J295" i="2"/>
  <c r="BF295" i="2" s="1"/>
  <c r="BK293" i="2"/>
  <c r="BI293" i="2"/>
  <c r="BH293" i="2"/>
  <c r="BG293" i="2"/>
  <c r="BE293" i="2"/>
  <c r="T293" i="2"/>
  <c r="R293" i="2"/>
  <c r="P293" i="2"/>
  <c r="J293" i="2"/>
  <c r="BF293" i="2" s="1"/>
  <c r="BK292" i="2"/>
  <c r="BI292" i="2"/>
  <c r="BH292" i="2"/>
  <c r="BG292" i="2"/>
  <c r="BE292" i="2"/>
  <c r="T292" i="2"/>
  <c r="R292" i="2"/>
  <c r="P292" i="2"/>
  <c r="J292" i="2"/>
  <c r="BF292" i="2" s="1"/>
  <c r="BK291" i="2"/>
  <c r="BI291" i="2"/>
  <c r="BH291" i="2"/>
  <c r="BG291" i="2"/>
  <c r="BE291" i="2"/>
  <c r="T291" i="2"/>
  <c r="R291" i="2"/>
  <c r="P291" i="2"/>
  <c r="J291" i="2"/>
  <c r="BF291" i="2" s="1"/>
  <c r="BK289" i="2"/>
  <c r="BI289" i="2"/>
  <c r="BH289" i="2"/>
  <c r="BG289" i="2"/>
  <c r="BE289" i="2"/>
  <c r="T289" i="2"/>
  <c r="R289" i="2"/>
  <c r="P289" i="2"/>
  <c r="J289" i="2"/>
  <c r="BF289" i="2" s="1"/>
  <c r="BK288" i="2"/>
  <c r="BI288" i="2"/>
  <c r="BH288" i="2"/>
  <c r="BG288" i="2"/>
  <c r="BE288" i="2"/>
  <c r="T288" i="2"/>
  <c r="R288" i="2"/>
  <c r="P288" i="2"/>
  <c r="J288" i="2"/>
  <c r="BF288" i="2" s="1"/>
  <c r="BK287" i="2"/>
  <c r="BI287" i="2"/>
  <c r="BH287" i="2"/>
  <c r="BG287" i="2"/>
  <c r="BE287" i="2"/>
  <c r="T287" i="2"/>
  <c r="R287" i="2"/>
  <c r="P287" i="2"/>
  <c r="J287" i="2"/>
  <c r="BF287" i="2" s="1"/>
  <c r="BK286" i="2"/>
  <c r="BI286" i="2"/>
  <c r="BH286" i="2"/>
  <c r="BG286" i="2"/>
  <c r="BE286" i="2"/>
  <c r="T286" i="2"/>
  <c r="R286" i="2"/>
  <c r="P286" i="2"/>
  <c r="J286" i="2"/>
  <c r="BF286" i="2" s="1"/>
  <c r="BK285" i="2"/>
  <c r="BI285" i="2"/>
  <c r="BH285" i="2"/>
  <c r="BG285" i="2"/>
  <c r="BE285" i="2"/>
  <c r="T285" i="2"/>
  <c r="R285" i="2"/>
  <c r="P285" i="2"/>
  <c r="J285" i="2"/>
  <c r="BF285" i="2" s="1"/>
  <c r="BK284" i="2"/>
  <c r="BI284" i="2"/>
  <c r="BH284" i="2"/>
  <c r="BG284" i="2"/>
  <c r="BE284" i="2"/>
  <c r="T284" i="2"/>
  <c r="R284" i="2"/>
  <c r="P284" i="2"/>
  <c r="J284" i="2"/>
  <c r="BF284" i="2" s="1"/>
  <c r="BK283" i="2"/>
  <c r="BI283" i="2"/>
  <c r="BH283" i="2"/>
  <c r="BG283" i="2"/>
  <c r="BE283" i="2"/>
  <c r="T283" i="2"/>
  <c r="R283" i="2"/>
  <c r="P283" i="2"/>
  <c r="J283" i="2"/>
  <c r="BF283" i="2" s="1"/>
  <c r="BK281" i="2"/>
  <c r="BI281" i="2"/>
  <c r="BH281" i="2"/>
  <c r="BG281" i="2"/>
  <c r="BE281" i="2"/>
  <c r="T281" i="2"/>
  <c r="R281" i="2"/>
  <c r="P281" i="2"/>
  <c r="J281" i="2"/>
  <c r="BF281" i="2" s="1"/>
  <c r="BK280" i="2"/>
  <c r="BI280" i="2"/>
  <c r="BH280" i="2"/>
  <c r="BG280" i="2"/>
  <c r="BE280" i="2"/>
  <c r="T280" i="2"/>
  <c r="R280" i="2"/>
  <c r="P280" i="2"/>
  <c r="J280" i="2"/>
  <c r="BF280" i="2" s="1"/>
  <c r="BK279" i="2"/>
  <c r="BI279" i="2"/>
  <c r="BH279" i="2"/>
  <c r="BG279" i="2"/>
  <c r="BE279" i="2"/>
  <c r="T279" i="2"/>
  <c r="R279" i="2"/>
  <c r="P279" i="2"/>
  <c r="J279" i="2"/>
  <c r="BF279" i="2" s="1"/>
  <c r="BK278" i="2"/>
  <c r="BI278" i="2"/>
  <c r="BH278" i="2"/>
  <c r="BG278" i="2"/>
  <c r="BE278" i="2"/>
  <c r="T278" i="2"/>
  <c r="R278" i="2"/>
  <c r="P278" i="2"/>
  <c r="J278" i="2"/>
  <c r="BF278" i="2" s="1"/>
  <c r="BK277" i="2"/>
  <c r="BI277" i="2"/>
  <c r="BH277" i="2"/>
  <c r="BG277" i="2"/>
  <c r="BE277" i="2"/>
  <c r="T277" i="2"/>
  <c r="R277" i="2"/>
  <c r="P277" i="2"/>
  <c r="J277" i="2"/>
  <c r="BF277" i="2" s="1"/>
  <c r="BK276" i="2"/>
  <c r="BI276" i="2"/>
  <c r="BH276" i="2"/>
  <c r="BG276" i="2"/>
  <c r="BE276" i="2"/>
  <c r="T276" i="2"/>
  <c r="R276" i="2"/>
  <c r="P276" i="2"/>
  <c r="J276" i="2"/>
  <c r="BF276" i="2" s="1"/>
  <c r="BK275" i="2"/>
  <c r="BI275" i="2"/>
  <c r="BH275" i="2"/>
  <c r="BG275" i="2"/>
  <c r="BE275" i="2"/>
  <c r="T275" i="2"/>
  <c r="R275" i="2"/>
  <c r="P275" i="2"/>
  <c r="J275" i="2"/>
  <c r="BF275" i="2" s="1"/>
  <c r="BK274" i="2"/>
  <c r="BI274" i="2"/>
  <c r="BH274" i="2"/>
  <c r="BG274" i="2"/>
  <c r="BE274" i="2"/>
  <c r="T274" i="2"/>
  <c r="R274" i="2"/>
  <c r="P274" i="2"/>
  <c r="J274" i="2"/>
  <c r="BF274" i="2" s="1"/>
  <c r="BK273" i="2"/>
  <c r="BI273" i="2"/>
  <c r="BH273" i="2"/>
  <c r="BG273" i="2"/>
  <c r="BE273" i="2"/>
  <c r="T273" i="2"/>
  <c r="R273" i="2"/>
  <c r="P273" i="2"/>
  <c r="J273" i="2"/>
  <c r="BF273" i="2" s="1"/>
  <c r="BK272" i="2"/>
  <c r="BI272" i="2"/>
  <c r="BH272" i="2"/>
  <c r="BG272" i="2"/>
  <c r="BE272" i="2"/>
  <c r="T272" i="2"/>
  <c r="R272" i="2"/>
  <c r="P272" i="2"/>
  <c r="J272" i="2"/>
  <c r="BF272" i="2" s="1"/>
  <c r="BK271" i="2"/>
  <c r="BI271" i="2"/>
  <c r="BH271" i="2"/>
  <c r="BG271" i="2"/>
  <c r="BE271" i="2"/>
  <c r="T271" i="2"/>
  <c r="R271" i="2"/>
  <c r="P271" i="2"/>
  <c r="J271" i="2"/>
  <c r="BF271" i="2" s="1"/>
  <c r="BK270" i="2"/>
  <c r="BI270" i="2"/>
  <c r="BH270" i="2"/>
  <c r="BG270" i="2"/>
  <c r="BE270" i="2"/>
  <c r="T270" i="2"/>
  <c r="R270" i="2"/>
  <c r="P270" i="2"/>
  <c r="J270" i="2"/>
  <c r="BF270" i="2" s="1"/>
  <c r="BK269" i="2"/>
  <c r="BI269" i="2"/>
  <c r="BH269" i="2"/>
  <c r="BG269" i="2"/>
  <c r="BE269" i="2"/>
  <c r="T269" i="2"/>
  <c r="R269" i="2"/>
  <c r="P269" i="2"/>
  <c r="J269" i="2"/>
  <c r="BF269" i="2" s="1"/>
  <c r="BK268" i="2"/>
  <c r="BI268" i="2"/>
  <c r="BH268" i="2"/>
  <c r="BG268" i="2"/>
  <c r="BE268" i="2"/>
  <c r="T268" i="2"/>
  <c r="R268" i="2"/>
  <c r="P268" i="2"/>
  <c r="J268" i="2"/>
  <c r="BF268" i="2" s="1"/>
  <c r="BK267" i="2"/>
  <c r="BI267" i="2"/>
  <c r="BH267" i="2"/>
  <c r="BG267" i="2"/>
  <c r="BE267" i="2"/>
  <c r="T267" i="2"/>
  <c r="R267" i="2"/>
  <c r="P267" i="2"/>
  <c r="J267" i="2"/>
  <c r="BF267" i="2" s="1"/>
  <c r="BK266" i="2"/>
  <c r="BI266" i="2"/>
  <c r="BH266" i="2"/>
  <c r="BG266" i="2"/>
  <c r="BE266" i="2"/>
  <c r="T266" i="2"/>
  <c r="R266" i="2"/>
  <c r="P266" i="2"/>
  <c r="J266" i="2"/>
  <c r="BF266" i="2" s="1"/>
  <c r="BK265" i="2"/>
  <c r="BI265" i="2"/>
  <c r="BH265" i="2"/>
  <c r="BG265" i="2"/>
  <c r="BE265" i="2"/>
  <c r="T265" i="2"/>
  <c r="R265" i="2"/>
  <c r="P265" i="2"/>
  <c r="J265" i="2"/>
  <c r="BF265" i="2" s="1"/>
  <c r="BK264" i="2"/>
  <c r="BI264" i="2"/>
  <c r="BH264" i="2"/>
  <c r="BG264" i="2"/>
  <c r="BE264" i="2"/>
  <c r="T264" i="2"/>
  <c r="R264" i="2"/>
  <c r="P264" i="2"/>
  <c r="J264" i="2"/>
  <c r="BF264" i="2" s="1"/>
  <c r="BK256" i="2"/>
  <c r="BI256" i="2"/>
  <c r="BH256" i="2"/>
  <c r="BG256" i="2"/>
  <c r="BE256" i="2"/>
  <c r="T256" i="2"/>
  <c r="R256" i="2"/>
  <c r="P256" i="2"/>
  <c r="J256" i="2"/>
  <c r="BF256" i="2" s="1"/>
  <c r="BK254" i="2"/>
  <c r="BI254" i="2"/>
  <c r="BH254" i="2"/>
  <c r="BG254" i="2"/>
  <c r="BE254" i="2"/>
  <c r="T254" i="2"/>
  <c r="R254" i="2"/>
  <c r="P254" i="2"/>
  <c r="J254" i="2"/>
  <c r="BF254" i="2" s="1"/>
  <c r="BK253" i="2"/>
  <c r="BI253" i="2"/>
  <c r="BH253" i="2"/>
  <c r="BG253" i="2"/>
  <c r="BE253" i="2"/>
  <c r="T253" i="2"/>
  <c r="R253" i="2"/>
  <c r="P253" i="2"/>
  <c r="J253" i="2"/>
  <c r="BF253" i="2" s="1"/>
  <c r="BK252" i="2"/>
  <c r="BI252" i="2"/>
  <c r="BH252" i="2"/>
  <c r="BG252" i="2"/>
  <c r="BE252" i="2"/>
  <c r="T252" i="2"/>
  <c r="R252" i="2"/>
  <c r="P252" i="2"/>
  <c r="J252" i="2"/>
  <c r="BF252" i="2" s="1"/>
  <c r="BK251" i="2"/>
  <c r="BI251" i="2"/>
  <c r="BH251" i="2"/>
  <c r="BG251" i="2"/>
  <c r="BE251" i="2"/>
  <c r="T251" i="2"/>
  <c r="R251" i="2"/>
  <c r="P251" i="2"/>
  <c r="J251" i="2"/>
  <c r="BF251" i="2" s="1"/>
  <c r="BK250" i="2"/>
  <c r="BI250" i="2"/>
  <c r="BH250" i="2"/>
  <c r="BG250" i="2"/>
  <c r="BE250" i="2"/>
  <c r="T250" i="2"/>
  <c r="R250" i="2"/>
  <c r="P250" i="2"/>
  <c r="J250" i="2"/>
  <c r="BF250" i="2" s="1"/>
  <c r="BK249" i="2"/>
  <c r="BI249" i="2"/>
  <c r="BH249" i="2"/>
  <c r="BG249" i="2"/>
  <c r="BE249" i="2"/>
  <c r="T249" i="2"/>
  <c r="R249" i="2"/>
  <c r="P249" i="2"/>
  <c r="J249" i="2"/>
  <c r="BF249" i="2" s="1"/>
  <c r="BK247" i="2"/>
  <c r="BI247" i="2"/>
  <c r="BH247" i="2"/>
  <c r="BG247" i="2"/>
  <c r="BE247" i="2"/>
  <c r="T247" i="2"/>
  <c r="R247" i="2"/>
  <c r="P247" i="2"/>
  <c r="J247" i="2"/>
  <c r="BF247" i="2" s="1"/>
  <c r="BK246" i="2"/>
  <c r="BI246" i="2"/>
  <c r="BH246" i="2"/>
  <c r="BG246" i="2"/>
  <c r="BE246" i="2"/>
  <c r="T246" i="2"/>
  <c r="R246" i="2"/>
  <c r="P246" i="2"/>
  <c r="J246" i="2"/>
  <c r="BF246" i="2" s="1"/>
  <c r="BK245" i="2"/>
  <c r="BI245" i="2"/>
  <c r="BH245" i="2"/>
  <c r="BG245" i="2"/>
  <c r="BE245" i="2"/>
  <c r="T245" i="2"/>
  <c r="R245" i="2"/>
  <c r="P245" i="2"/>
  <c r="J245" i="2"/>
  <c r="BF245" i="2" s="1"/>
  <c r="BK244" i="2"/>
  <c r="BI244" i="2"/>
  <c r="BH244" i="2"/>
  <c r="BG244" i="2"/>
  <c r="BE244" i="2"/>
  <c r="T244" i="2"/>
  <c r="R244" i="2"/>
  <c r="P244" i="2"/>
  <c r="J244" i="2"/>
  <c r="BF244" i="2" s="1"/>
  <c r="BK243" i="2"/>
  <c r="BI243" i="2"/>
  <c r="BH243" i="2"/>
  <c r="BG243" i="2"/>
  <c r="BE243" i="2"/>
  <c r="T243" i="2"/>
  <c r="R243" i="2"/>
  <c r="P243" i="2"/>
  <c r="J243" i="2"/>
  <c r="BF243" i="2" s="1"/>
  <c r="BK242" i="2"/>
  <c r="BI242" i="2"/>
  <c r="BH242" i="2"/>
  <c r="BG242" i="2"/>
  <c r="BE242" i="2"/>
  <c r="T242" i="2"/>
  <c r="R242" i="2"/>
  <c r="P242" i="2"/>
  <c r="J242" i="2"/>
  <c r="BF242" i="2" s="1"/>
  <c r="BK241" i="2"/>
  <c r="BI241" i="2"/>
  <c r="BH241" i="2"/>
  <c r="BG241" i="2"/>
  <c r="BE241" i="2"/>
  <c r="T241" i="2"/>
  <c r="R241" i="2"/>
  <c r="P241" i="2"/>
  <c r="J241" i="2"/>
  <c r="BF241" i="2" s="1"/>
  <c r="BK239" i="2"/>
  <c r="BI239" i="2"/>
  <c r="BH239" i="2"/>
  <c r="BG239" i="2"/>
  <c r="BE239" i="2"/>
  <c r="T239" i="2"/>
  <c r="R239" i="2"/>
  <c r="P239" i="2"/>
  <c r="J239" i="2"/>
  <c r="BF239" i="2" s="1"/>
  <c r="BK238" i="2"/>
  <c r="BI238" i="2"/>
  <c r="BH238" i="2"/>
  <c r="BG238" i="2"/>
  <c r="BE238" i="2"/>
  <c r="T238" i="2"/>
  <c r="R238" i="2"/>
  <c r="P238" i="2"/>
  <c r="J238" i="2"/>
  <c r="BF238" i="2" s="1"/>
  <c r="BK237" i="2"/>
  <c r="BI237" i="2"/>
  <c r="BH237" i="2"/>
  <c r="BG237" i="2"/>
  <c r="BE237" i="2"/>
  <c r="T237" i="2"/>
  <c r="R237" i="2"/>
  <c r="P237" i="2"/>
  <c r="J237" i="2"/>
  <c r="BF237" i="2" s="1"/>
  <c r="BK236" i="2"/>
  <c r="BI236" i="2"/>
  <c r="BH236" i="2"/>
  <c r="BG236" i="2"/>
  <c r="BE236" i="2"/>
  <c r="T236" i="2"/>
  <c r="R236" i="2"/>
  <c r="P236" i="2"/>
  <c r="J236" i="2"/>
  <c r="BF236" i="2" s="1"/>
  <c r="BK235" i="2"/>
  <c r="BI235" i="2"/>
  <c r="BH235" i="2"/>
  <c r="BG235" i="2"/>
  <c r="BE235" i="2"/>
  <c r="T235" i="2"/>
  <c r="R235" i="2"/>
  <c r="P235" i="2"/>
  <c r="J235" i="2"/>
  <c r="BF235" i="2" s="1"/>
  <c r="BK234" i="2"/>
  <c r="BI234" i="2"/>
  <c r="BH234" i="2"/>
  <c r="BG234" i="2"/>
  <c r="BE234" i="2"/>
  <c r="T234" i="2"/>
  <c r="R234" i="2"/>
  <c r="P234" i="2"/>
  <c r="J234" i="2"/>
  <c r="BF234" i="2" s="1"/>
  <c r="BK233" i="2"/>
  <c r="BI233" i="2"/>
  <c r="BH233" i="2"/>
  <c r="BG233" i="2"/>
  <c r="BE233" i="2"/>
  <c r="T233" i="2"/>
  <c r="R233" i="2"/>
  <c r="P233" i="2"/>
  <c r="J233" i="2"/>
  <c r="BF233" i="2" s="1"/>
  <c r="BK232" i="2"/>
  <c r="BI232" i="2"/>
  <c r="BH232" i="2"/>
  <c r="BG232" i="2"/>
  <c r="BE232" i="2"/>
  <c r="T232" i="2"/>
  <c r="R232" i="2"/>
  <c r="P232" i="2"/>
  <c r="J232" i="2"/>
  <c r="BF232" i="2" s="1"/>
  <c r="BK231" i="2"/>
  <c r="BI231" i="2"/>
  <c r="BH231" i="2"/>
  <c r="BG231" i="2"/>
  <c r="BE231" i="2"/>
  <c r="T231" i="2"/>
  <c r="R231" i="2"/>
  <c r="P231" i="2"/>
  <c r="J231" i="2"/>
  <c r="BF231" i="2" s="1"/>
  <c r="BK230" i="2"/>
  <c r="BI230" i="2"/>
  <c r="BH230" i="2"/>
  <c r="BG230" i="2"/>
  <c r="BE230" i="2"/>
  <c r="T230" i="2"/>
  <c r="R230" i="2"/>
  <c r="P230" i="2"/>
  <c r="J230" i="2"/>
  <c r="BF230" i="2" s="1"/>
  <c r="BK229" i="2"/>
  <c r="BI229" i="2"/>
  <c r="BH229" i="2"/>
  <c r="BG229" i="2"/>
  <c r="BE229" i="2"/>
  <c r="T229" i="2"/>
  <c r="R229" i="2"/>
  <c r="P229" i="2"/>
  <c r="J229" i="2"/>
  <c r="BF229" i="2" s="1"/>
  <c r="BK228" i="2"/>
  <c r="BI228" i="2"/>
  <c r="BH228" i="2"/>
  <c r="BG228" i="2"/>
  <c r="BE228" i="2"/>
  <c r="T228" i="2"/>
  <c r="R228" i="2"/>
  <c r="P228" i="2"/>
  <c r="J228" i="2"/>
  <c r="BF228" i="2" s="1"/>
  <c r="BK226" i="2"/>
  <c r="BI226" i="2"/>
  <c r="BH226" i="2"/>
  <c r="BG226" i="2"/>
  <c r="BE226" i="2"/>
  <c r="T226" i="2"/>
  <c r="R226" i="2"/>
  <c r="P226" i="2"/>
  <c r="J226" i="2"/>
  <c r="BK223" i="2"/>
  <c r="BI223" i="2"/>
  <c r="BH223" i="2"/>
  <c r="BG223" i="2"/>
  <c r="BE223" i="2"/>
  <c r="T223" i="2"/>
  <c r="R223" i="2"/>
  <c r="P223" i="2"/>
  <c r="BF223" i="2"/>
  <c r="BK222" i="2"/>
  <c r="BI222" i="2"/>
  <c r="BH222" i="2"/>
  <c r="BG222" i="2"/>
  <c r="BE222" i="2"/>
  <c r="T222" i="2"/>
  <c r="R222" i="2"/>
  <c r="P222" i="2"/>
  <c r="BF222" i="2"/>
  <c r="BK221" i="2"/>
  <c r="BI221" i="2"/>
  <c r="BH221" i="2"/>
  <c r="BG221" i="2"/>
  <c r="BE221" i="2"/>
  <c r="T221" i="2"/>
  <c r="R221" i="2"/>
  <c r="P221" i="2"/>
  <c r="BF221" i="2"/>
  <c r="BK220" i="2"/>
  <c r="BI220" i="2"/>
  <c r="BH220" i="2"/>
  <c r="BG220" i="2"/>
  <c r="BE220" i="2"/>
  <c r="T220" i="2"/>
  <c r="R220" i="2"/>
  <c r="P220" i="2"/>
  <c r="BF220" i="2"/>
  <c r="BK219" i="2"/>
  <c r="BI219" i="2"/>
  <c r="BH219" i="2"/>
  <c r="BG219" i="2"/>
  <c r="BF219" i="2"/>
  <c r="BE219" i="2"/>
  <c r="T219" i="2"/>
  <c r="R219" i="2"/>
  <c r="P219" i="2"/>
  <c r="BK218" i="2"/>
  <c r="BI218" i="2"/>
  <c r="BH218" i="2"/>
  <c r="BG218" i="2"/>
  <c r="BF218" i="2"/>
  <c r="BE218" i="2"/>
  <c r="T218" i="2"/>
  <c r="R218" i="2"/>
  <c r="P218" i="2"/>
  <c r="BK217" i="2"/>
  <c r="BI217" i="2"/>
  <c r="BH217" i="2"/>
  <c r="BG217" i="2"/>
  <c r="BF217" i="2"/>
  <c r="BE217" i="2"/>
  <c r="T217" i="2"/>
  <c r="R217" i="2"/>
  <c r="P217" i="2"/>
  <c r="BK212" i="2"/>
  <c r="BI212" i="2"/>
  <c r="BH212" i="2"/>
  <c r="BG212" i="2"/>
  <c r="BF212" i="2"/>
  <c r="BE212" i="2"/>
  <c r="T212" i="2"/>
  <c r="R212" i="2"/>
  <c r="P212" i="2"/>
  <c r="BK210" i="2"/>
  <c r="BI210" i="2"/>
  <c r="BH210" i="2"/>
  <c r="BG210" i="2"/>
  <c r="BE210" i="2"/>
  <c r="T210" i="2"/>
  <c r="R210" i="2"/>
  <c r="P210" i="2"/>
  <c r="J210" i="2"/>
  <c r="BF210" i="2" s="1"/>
  <c r="BK209" i="2"/>
  <c r="BI209" i="2"/>
  <c r="BH209" i="2"/>
  <c r="BG209" i="2"/>
  <c r="BE209" i="2"/>
  <c r="T209" i="2"/>
  <c r="R209" i="2"/>
  <c r="P209" i="2"/>
  <c r="J209" i="2"/>
  <c r="BF209" i="2" s="1"/>
  <c r="BK208" i="2"/>
  <c r="BI208" i="2"/>
  <c r="BH208" i="2"/>
  <c r="BG208" i="2"/>
  <c r="BE208" i="2"/>
  <c r="T208" i="2"/>
  <c r="R208" i="2"/>
  <c r="P208" i="2"/>
  <c r="J208" i="2"/>
  <c r="BF208" i="2" s="1"/>
  <c r="BK207" i="2"/>
  <c r="BI207" i="2"/>
  <c r="BH207" i="2"/>
  <c r="BG207" i="2"/>
  <c r="BE207" i="2"/>
  <c r="T207" i="2"/>
  <c r="R207" i="2"/>
  <c r="P207" i="2"/>
  <c r="J207" i="2"/>
  <c r="BF207" i="2" s="1"/>
  <c r="BK206" i="2"/>
  <c r="BI206" i="2"/>
  <c r="BH206" i="2"/>
  <c r="BG206" i="2"/>
  <c r="BE206" i="2"/>
  <c r="T206" i="2"/>
  <c r="R206" i="2"/>
  <c r="P206" i="2"/>
  <c r="J206" i="2"/>
  <c r="BF206" i="2" s="1"/>
  <c r="BK205" i="2"/>
  <c r="BI205" i="2"/>
  <c r="BH205" i="2"/>
  <c r="BG205" i="2"/>
  <c r="BE205" i="2"/>
  <c r="T205" i="2"/>
  <c r="R205" i="2"/>
  <c r="P205" i="2"/>
  <c r="J205" i="2"/>
  <c r="BF205" i="2" s="1"/>
  <c r="BK204" i="2"/>
  <c r="BI204" i="2"/>
  <c r="BH204" i="2"/>
  <c r="BG204" i="2"/>
  <c r="BE204" i="2"/>
  <c r="T204" i="2"/>
  <c r="R204" i="2"/>
  <c r="P204" i="2"/>
  <c r="J204" i="2"/>
  <c r="BF204" i="2" s="1"/>
  <c r="BK203" i="2"/>
  <c r="BI203" i="2"/>
  <c r="BH203" i="2"/>
  <c r="BG203" i="2"/>
  <c r="BE203" i="2"/>
  <c r="T203" i="2"/>
  <c r="R203" i="2"/>
  <c r="P203" i="2"/>
  <c r="J203" i="2"/>
  <c r="BF203" i="2" s="1"/>
  <c r="BK201" i="2"/>
  <c r="BI201" i="2"/>
  <c r="BH201" i="2"/>
  <c r="BG201" i="2"/>
  <c r="BE201" i="2"/>
  <c r="T201" i="2"/>
  <c r="R201" i="2"/>
  <c r="P201" i="2"/>
  <c r="J201" i="2"/>
  <c r="BF201" i="2" s="1"/>
  <c r="BK200" i="2"/>
  <c r="BI200" i="2"/>
  <c r="BH200" i="2"/>
  <c r="BG200" i="2"/>
  <c r="BE200" i="2"/>
  <c r="T200" i="2"/>
  <c r="R200" i="2"/>
  <c r="P200" i="2"/>
  <c r="J200" i="2"/>
  <c r="BF200" i="2" s="1"/>
  <c r="BK199" i="2"/>
  <c r="BI199" i="2"/>
  <c r="BH199" i="2"/>
  <c r="BG199" i="2"/>
  <c r="BE199" i="2"/>
  <c r="T199" i="2"/>
  <c r="R199" i="2"/>
  <c r="P199" i="2"/>
  <c r="J199" i="2"/>
  <c r="BF199" i="2" s="1"/>
  <c r="BK198" i="2"/>
  <c r="BI198" i="2"/>
  <c r="BH198" i="2"/>
  <c r="BG198" i="2"/>
  <c r="BE198" i="2"/>
  <c r="T198" i="2"/>
  <c r="R198" i="2"/>
  <c r="P198" i="2"/>
  <c r="J198" i="2"/>
  <c r="BF198" i="2" s="1"/>
  <c r="BK195" i="2"/>
  <c r="BK194" i="2" s="1"/>
  <c r="J194" i="2" s="1"/>
  <c r="J104" i="2" s="1"/>
  <c r="BI195" i="2"/>
  <c r="BH195" i="2"/>
  <c r="BG195" i="2"/>
  <c r="BE195" i="2"/>
  <c r="T195" i="2"/>
  <c r="T194" i="2" s="1"/>
  <c r="R195" i="2"/>
  <c r="R194" i="2" s="1"/>
  <c r="P195" i="2"/>
  <c r="P194" i="2" s="1"/>
  <c r="J195" i="2"/>
  <c r="BF195" i="2" s="1"/>
  <c r="BK193" i="2"/>
  <c r="BI193" i="2"/>
  <c r="BH193" i="2"/>
  <c r="BG193" i="2"/>
  <c r="BE193" i="2"/>
  <c r="T193" i="2"/>
  <c r="R193" i="2"/>
  <c r="P193" i="2"/>
  <c r="J193" i="2"/>
  <c r="BF193" i="2" s="1"/>
  <c r="BK192" i="2"/>
  <c r="BI192" i="2"/>
  <c r="BH192" i="2"/>
  <c r="BG192" i="2"/>
  <c r="BE192" i="2"/>
  <c r="T192" i="2"/>
  <c r="R192" i="2"/>
  <c r="P192" i="2"/>
  <c r="J192" i="2"/>
  <c r="BF192" i="2" s="1"/>
  <c r="BK191" i="2"/>
  <c r="BI191" i="2"/>
  <c r="BH191" i="2"/>
  <c r="BG191" i="2"/>
  <c r="BE191" i="2"/>
  <c r="T191" i="2"/>
  <c r="R191" i="2"/>
  <c r="P191" i="2"/>
  <c r="J191" i="2"/>
  <c r="BF191" i="2" s="1"/>
  <c r="BK190" i="2"/>
  <c r="BI190" i="2"/>
  <c r="BH190" i="2"/>
  <c r="BG190" i="2"/>
  <c r="BE190" i="2"/>
  <c r="T190" i="2"/>
  <c r="R190" i="2"/>
  <c r="P190" i="2"/>
  <c r="J190" i="2"/>
  <c r="BF190" i="2" s="1"/>
  <c r="BK189" i="2"/>
  <c r="BI189" i="2"/>
  <c r="BH189" i="2"/>
  <c r="BG189" i="2"/>
  <c r="BE189" i="2"/>
  <c r="T189" i="2"/>
  <c r="R189" i="2"/>
  <c r="P189" i="2"/>
  <c r="J189" i="2"/>
  <c r="BF189" i="2" s="1"/>
  <c r="BK188" i="2"/>
  <c r="BI188" i="2"/>
  <c r="BH188" i="2"/>
  <c r="BG188" i="2"/>
  <c r="BE188" i="2"/>
  <c r="T188" i="2"/>
  <c r="R188" i="2"/>
  <c r="P188" i="2"/>
  <c r="J188" i="2"/>
  <c r="BF188" i="2" s="1"/>
  <c r="BK187" i="2"/>
  <c r="BI187" i="2"/>
  <c r="BH187" i="2"/>
  <c r="BG187" i="2"/>
  <c r="BE187" i="2"/>
  <c r="T187" i="2"/>
  <c r="R187" i="2"/>
  <c r="P187" i="2"/>
  <c r="J187" i="2"/>
  <c r="BF187" i="2" s="1"/>
  <c r="BK186" i="2"/>
  <c r="BI186" i="2"/>
  <c r="BH186" i="2"/>
  <c r="BG186" i="2"/>
  <c r="BE186" i="2"/>
  <c r="T186" i="2"/>
  <c r="R186" i="2"/>
  <c r="P186" i="2"/>
  <c r="J186" i="2"/>
  <c r="BF186" i="2" s="1"/>
  <c r="BK185" i="2"/>
  <c r="BI185" i="2"/>
  <c r="BH185" i="2"/>
  <c r="BG185" i="2"/>
  <c r="BE185" i="2"/>
  <c r="T185" i="2"/>
  <c r="R185" i="2"/>
  <c r="P185" i="2"/>
  <c r="J185" i="2"/>
  <c r="BF185" i="2" s="1"/>
  <c r="BK183" i="2"/>
  <c r="BI183" i="2"/>
  <c r="BH183" i="2"/>
  <c r="BG183" i="2"/>
  <c r="BE183" i="2"/>
  <c r="T183" i="2"/>
  <c r="R183" i="2"/>
  <c r="P183" i="2"/>
  <c r="J183" i="2"/>
  <c r="BF183" i="2" s="1"/>
  <c r="BK182" i="2"/>
  <c r="BI182" i="2"/>
  <c r="BH182" i="2"/>
  <c r="BG182" i="2"/>
  <c r="BE182" i="2"/>
  <c r="T182" i="2"/>
  <c r="R182" i="2"/>
  <c r="P182" i="2"/>
  <c r="J182" i="2"/>
  <c r="BF182" i="2" s="1"/>
  <c r="BK181" i="2"/>
  <c r="BI181" i="2"/>
  <c r="BH181" i="2"/>
  <c r="BG181" i="2"/>
  <c r="BE181" i="2"/>
  <c r="T181" i="2"/>
  <c r="R181" i="2"/>
  <c r="P181" i="2"/>
  <c r="J181" i="2"/>
  <c r="BF181" i="2" s="1"/>
  <c r="BK180" i="2"/>
  <c r="BI180" i="2"/>
  <c r="BH180" i="2"/>
  <c r="BG180" i="2"/>
  <c r="BE180" i="2"/>
  <c r="T180" i="2"/>
  <c r="R180" i="2"/>
  <c r="P180" i="2"/>
  <c r="J180" i="2"/>
  <c r="BF180" i="2" s="1"/>
  <c r="BK179" i="2"/>
  <c r="BI179" i="2"/>
  <c r="BH179" i="2"/>
  <c r="BG179" i="2"/>
  <c r="BE179" i="2"/>
  <c r="T179" i="2"/>
  <c r="R179" i="2"/>
  <c r="P179" i="2"/>
  <c r="J179" i="2"/>
  <c r="BF179" i="2" s="1"/>
  <c r="BK178" i="2"/>
  <c r="BI178" i="2"/>
  <c r="BH178" i="2"/>
  <c r="BG178" i="2"/>
  <c r="BE178" i="2"/>
  <c r="T178" i="2"/>
  <c r="R178" i="2"/>
  <c r="P178" i="2"/>
  <c r="J178" i="2"/>
  <c r="BF178" i="2" s="1"/>
  <c r="BK177" i="2"/>
  <c r="BI177" i="2"/>
  <c r="BH177" i="2"/>
  <c r="BG177" i="2"/>
  <c r="BE177" i="2"/>
  <c r="T177" i="2"/>
  <c r="R177" i="2"/>
  <c r="P177" i="2"/>
  <c r="J177" i="2"/>
  <c r="BF177" i="2" s="1"/>
  <c r="BK176" i="2"/>
  <c r="BI176" i="2"/>
  <c r="BH176" i="2"/>
  <c r="BG176" i="2"/>
  <c r="BE176" i="2"/>
  <c r="T176" i="2"/>
  <c r="R176" i="2"/>
  <c r="P176" i="2"/>
  <c r="J176" i="2"/>
  <c r="BF176" i="2" s="1"/>
  <c r="BK175" i="2"/>
  <c r="BI175" i="2"/>
  <c r="BH175" i="2"/>
  <c r="BG175" i="2"/>
  <c r="BE175" i="2"/>
  <c r="T175" i="2"/>
  <c r="R175" i="2"/>
  <c r="P175" i="2"/>
  <c r="J175" i="2"/>
  <c r="BF175" i="2" s="1"/>
  <c r="BK174" i="2"/>
  <c r="BI174" i="2"/>
  <c r="BH174" i="2"/>
  <c r="BG174" i="2"/>
  <c r="BE174" i="2"/>
  <c r="T174" i="2"/>
  <c r="R174" i="2"/>
  <c r="P174" i="2"/>
  <c r="J174" i="2"/>
  <c r="BF174" i="2" s="1"/>
  <c r="BK173" i="2"/>
  <c r="BI173" i="2"/>
  <c r="BH173" i="2"/>
  <c r="BG173" i="2"/>
  <c r="BE173" i="2"/>
  <c r="T173" i="2"/>
  <c r="R173" i="2"/>
  <c r="P173" i="2"/>
  <c r="J173" i="2"/>
  <c r="BF173" i="2" s="1"/>
  <c r="BK172" i="2"/>
  <c r="BI172" i="2"/>
  <c r="BH172" i="2"/>
  <c r="BG172" i="2"/>
  <c r="BE172" i="2"/>
  <c r="T172" i="2"/>
  <c r="R172" i="2"/>
  <c r="P172" i="2"/>
  <c r="J172" i="2"/>
  <c r="BF172" i="2" s="1"/>
  <c r="BK170" i="2"/>
  <c r="BI170" i="2"/>
  <c r="BH170" i="2"/>
  <c r="BG170" i="2"/>
  <c r="BE170" i="2"/>
  <c r="T170" i="2"/>
  <c r="R170" i="2"/>
  <c r="P170" i="2"/>
  <c r="J170" i="2"/>
  <c r="BF170" i="2" s="1"/>
  <c r="BK169" i="2"/>
  <c r="BI169" i="2"/>
  <c r="BH169" i="2"/>
  <c r="BG169" i="2"/>
  <c r="BE169" i="2"/>
  <c r="T169" i="2"/>
  <c r="R169" i="2"/>
  <c r="P169" i="2"/>
  <c r="J169" i="2"/>
  <c r="BF169" i="2" s="1"/>
  <c r="BK168" i="2"/>
  <c r="BI168" i="2"/>
  <c r="BH168" i="2"/>
  <c r="BG168" i="2"/>
  <c r="BE168" i="2"/>
  <c r="T168" i="2"/>
  <c r="R168" i="2"/>
  <c r="P168" i="2"/>
  <c r="BF168" i="2"/>
  <c r="BK167" i="2"/>
  <c r="BI167" i="2"/>
  <c r="BH167" i="2"/>
  <c r="BG167" i="2"/>
  <c r="BE167" i="2"/>
  <c r="T167" i="2"/>
  <c r="R167" i="2"/>
  <c r="P167" i="2"/>
  <c r="J167" i="2"/>
  <c r="BF167" i="2" s="1"/>
  <c r="BK166" i="2"/>
  <c r="BI166" i="2"/>
  <c r="BH166" i="2"/>
  <c r="BG166" i="2"/>
  <c r="BE166" i="2"/>
  <c r="T166" i="2"/>
  <c r="R166" i="2"/>
  <c r="P166" i="2"/>
  <c r="J166" i="2"/>
  <c r="BK164" i="2"/>
  <c r="BI164" i="2"/>
  <c r="BH164" i="2"/>
  <c r="BG164" i="2"/>
  <c r="BE164" i="2"/>
  <c r="T164" i="2"/>
  <c r="R164" i="2"/>
  <c r="P164" i="2"/>
  <c r="J164" i="2"/>
  <c r="BF164" i="2" s="1"/>
  <c r="BK163" i="2"/>
  <c r="BI163" i="2"/>
  <c r="BH163" i="2"/>
  <c r="BG163" i="2"/>
  <c r="BE163" i="2"/>
  <c r="T163" i="2"/>
  <c r="R163" i="2"/>
  <c r="P163" i="2"/>
  <c r="J163" i="2"/>
  <c r="BF163" i="2" s="1"/>
  <c r="BK161" i="2"/>
  <c r="BI161" i="2"/>
  <c r="BH161" i="2"/>
  <c r="BG161" i="2"/>
  <c r="BE161" i="2"/>
  <c r="T161" i="2"/>
  <c r="R161" i="2"/>
  <c r="P161" i="2"/>
  <c r="BF161" i="2"/>
  <c r="BK160" i="2"/>
  <c r="BI160" i="2"/>
  <c r="BH160" i="2"/>
  <c r="BG160" i="2"/>
  <c r="BE160" i="2"/>
  <c r="T160" i="2"/>
  <c r="R160" i="2"/>
  <c r="P160" i="2"/>
  <c r="BF160" i="2"/>
  <c r="BK155" i="2"/>
  <c r="BI155" i="2"/>
  <c r="BH155" i="2"/>
  <c r="BG155" i="2"/>
  <c r="BE155" i="2"/>
  <c r="T155" i="2"/>
  <c r="R155" i="2"/>
  <c r="P155" i="2"/>
  <c r="J155" i="2"/>
  <c r="BF155" i="2" s="1"/>
  <c r="BK154" i="2"/>
  <c r="BI154" i="2"/>
  <c r="BH154" i="2"/>
  <c r="BG154" i="2"/>
  <c r="BE154" i="2"/>
  <c r="T154" i="2"/>
  <c r="R154" i="2"/>
  <c r="P154" i="2"/>
  <c r="J154" i="2"/>
  <c r="BF154" i="2" s="1"/>
  <c r="BK153" i="2"/>
  <c r="BI153" i="2"/>
  <c r="BH153" i="2"/>
  <c r="BG153" i="2"/>
  <c r="BE153" i="2"/>
  <c r="T153" i="2"/>
  <c r="R153" i="2"/>
  <c r="P153" i="2"/>
  <c r="J153" i="2"/>
  <c r="BF153" i="2" s="1"/>
  <c r="BK152" i="2"/>
  <c r="BI152" i="2"/>
  <c r="BH152" i="2"/>
  <c r="BG152" i="2"/>
  <c r="BE152" i="2"/>
  <c r="T152" i="2"/>
  <c r="R152" i="2"/>
  <c r="P152" i="2"/>
  <c r="J152" i="2"/>
  <c r="BK150" i="2"/>
  <c r="BI150" i="2"/>
  <c r="BH150" i="2"/>
  <c r="BG150" i="2"/>
  <c r="BE150" i="2"/>
  <c r="T150" i="2"/>
  <c r="R150" i="2"/>
  <c r="P150" i="2"/>
  <c r="J150" i="2"/>
  <c r="BF150" i="2" s="1"/>
  <c r="BK149" i="2"/>
  <c r="BI149" i="2"/>
  <c r="BH149" i="2"/>
  <c r="BG149" i="2"/>
  <c r="BE149" i="2"/>
  <c r="T149" i="2"/>
  <c r="R149" i="2"/>
  <c r="P149" i="2"/>
  <c r="J149" i="2"/>
  <c r="BF149" i="2" s="1"/>
  <c r="BK148" i="2"/>
  <c r="BI148" i="2"/>
  <c r="BH148" i="2"/>
  <c r="BG148" i="2"/>
  <c r="BE148" i="2"/>
  <c r="T148" i="2"/>
  <c r="R148" i="2"/>
  <c r="P148" i="2"/>
  <c r="J148" i="2"/>
  <c r="BF148" i="2" s="1"/>
  <c r="BK147" i="2"/>
  <c r="BI147" i="2"/>
  <c r="BH147" i="2"/>
  <c r="BG147" i="2"/>
  <c r="BE147" i="2"/>
  <c r="T147" i="2"/>
  <c r="R147" i="2"/>
  <c r="P147" i="2"/>
  <c r="J147" i="2"/>
  <c r="BF147" i="2" s="1"/>
  <c r="BK146" i="2"/>
  <c r="BI146" i="2"/>
  <c r="BH146" i="2"/>
  <c r="BG146" i="2"/>
  <c r="BE146" i="2"/>
  <c r="T146" i="2"/>
  <c r="R146" i="2"/>
  <c r="P146" i="2"/>
  <c r="J146" i="2"/>
  <c r="BF146" i="2" s="1"/>
  <c r="BK145" i="2"/>
  <c r="BI145" i="2"/>
  <c r="BH145" i="2"/>
  <c r="BG145" i="2"/>
  <c r="BE145" i="2"/>
  <c r="T145" i="2"/>
  <c r="R145" i="2"/>
  <c r="P145" i="2"/>
  <c r="J145" i="2"/>
  <c r="BF145" i="2" s="1"/>
  <c r="BK144" i="2"/>
  <c r="BI144" i="2"/>
  <c r="BH144" i="2"/>
  <c r="BG144" i="2"/>
  <c r="BE144" i="2"/>
  <c r="T144" i="2"/>
  <c r="R144" i="2"/>
  <c r="P144" i="2"/>
  <c r="J144" i="2"/>
  <c r="BF144" i="2" s="1"/>
  <c r="BK143" i="2"/>
  <c r="BI143" i="2"/>
  <c r="BH143" i="2"/>
  <c r="BG143" i="2"/>
  <c r="BE143" i="2"/>
  <c r="T143" i="2"/>
  <c r="R143" i="2"/>
  <c r="P143" i="2"/>
  <c r="J143" i="2"/>
  <c r="BF143" i="2" s="1"/>
  <c r="F137" i="2"/>
  <c r="J136" i="2"/>
  <c r="F136" i="2"/>
  <c r="F134" i="2"/>
  <c r="E132" i="2"/>
  <c r="F92" i="2"/>
  <c r="J91" i="2"/>
  <c r="F91" i="2"/>
  <c r="F89" i="2"/>
  <c r="E87" i="2"/>
  <c r="J37" i="2"/>
  <c r="J36" i="2"/>
  <c r="AY95" i="1" s="1"/>
  <c r="J35" i="2"/>
  <c r="AX95" i="1" s="1"/>
  <c r="J12" i="2"/>
  <c r="J134" i="2" s="1"/>
  <c r="E7" i="2"/>
  <c r="E85" i="2" s="1"/>
  <c r="AY113" i="1"/>
  <c r="AX113" i="1"/>
  <c r="AY112" i="1"/>
  <c r="AX112" i="1"/>
  <c r="AY111" i="1"/>
  <c r="AX111" i="1"/>
  <c r="AY104" i="1"/>
  <c r="AX104" i="1"/>
  <c r="L90" i="1"/>
  <c r="AM89" i="1"/>
  <c r="L89" i="1"/>
  <c r="AM87" i="1"/>
  <c r="L87" i="1"/>
  <c r="L85" i="1"/>
  <c r="L84" i="1"/>
  <c r="J89" i="4" l="1"/>
  <c r="K29" i="14"/>
  <c r="K19" i="14"/>
  <c r="K42" i="14"/>
  <c r="K94" i="14"/>
  <c r="K115" i="14"/>
  <c r="K120" i="14"/>
  <c r="K91" i="14"/>
  <c r="K87" i="14"/>
  <c r="K193" i="9"/>
  <c r="K149" i="9"/>
  <c r="K211" i="9"/>
  <c r="BK212" i="3"/>
  <c r="J212" i="3" s="1"/>
  <c r="BA106" i="1"/>
  <c r="P167" i="3"/>
  <c r="E85" i="5"/>
  <c r="P136" i="8"/>
  <c r="H28" i="17"/>
  <c r="P28" i="17" s="1"/>
  <c r="P30" i="17" s="1"/>
  <c r="V90" i="11"/>
  <c r="I56" i="11" s="1"/>
  <c r="K55" i="14"/>
  <c r="T217" i="3"/>
  <c r="V206" i="10"/>
  <c r="I67" i="10" s="1"/>
  <c r="V250" i="10"/>
  <c r="I69" i="10" s="1"/>
  <c r="AW112" i="1"/>
  <c r="J165" i="2"/>
  <c r="BK314" i="3"/>
  <c r="J314" i="3" s="1"/>
  <c r="J118" i="3" s="1"/>
  <c r="P165" i="5"/>
  <c r="BK129" i="5"/>
  <c r="J129" i="5" s="1"/>
  <c r="J98" i="5" s="1"/>
  <c r="R175" i="5"/>
  <c r="K63" i="14"/>
  <c r="R171" i="3"/>
  <c r="P290" i="3"/>
  <c r="P314" i="3"/>
  <c r="K15" i="14"/>
  <c r="K79" i="14"/>
  <c r="BF166" i="2"/>
  <c r="BK161" i="4"/>
  <c r="J161" i="4" s="1"/>
  <c r="J102" i="4" s="1"/>
  <c r="M183" i="10"/>
  <c r="F66" i="10" s="1"/>
  <c r="L250" i="10"/>
  <c r="E69" i="10" s="1"/>
  <c r="K24" i="9"/>
  <c r="K36" i="9"/>
  <c r="K47" i="9"/>
  <c r="K79" i="9"/>
  <c r="K89" i="9"/>
  <c r="K100" i="9"/>
  <c r="R314" i="3"/>
  <c r="T314" i="3"/>
  <c r="K24" i="14"/>
  <c r="I183" i="10"/>
  <c r="G66" i="10" s="1"/>
  <c r="L168" i="11"/>
  <c r="E66" i="11" s="1"/>
  <c r="T212" i="3"/>
  <c r="T211" i="3" s="1"/>
  <c r="P298" i="3"/>
  <c r="BK308" i="3"/>
  <c r="J308" i="3" s="1"/>
  <c r="J117" i="3" s="1"/>
  <c r="BK130" i="4"/>
  <c r="J130" i="4" s="1"/>
  <c r="J98" i="4" s="1"/>
  <c r="I121" i="10"/>
  <c r="G59" i="10" s="1"/>
  <c r="K10" i="9"/>
  <c r="K20" i="9"/>
  <c r="K31" i="9"/>
  <c r="K43" i="9"/>
  <c r="K85" i="9"/>
  <c r="K96" i="9"/>
  <c r="K106" i="9"/>
  <c r="K116" i="9"/>
  <c r="BK294" i="3"/>
  <c r="J294" i="3" s="1"/>
  <c r="J115" i="3" s="1"/>
  <c r="K102" i="14"/>
  <c r="P129" i="8"/>
  <c r="R133" i="8"/>
  <c r="R298" i="3"/>
  <c r="P175" i="5"/>
  <c r="K68" i="14"/>
  <c r="T161" i="4"/>
  <c r="R182" i="4"/>
  <c r="V243" i="10"/>
  <c r="I68" i="10" s="1"/>
  <c r="S90" i="11"/>
  <c r="H56" i="11" s="1"/>
  <c r="V95" i="11"/>
  <c r="I57" i="11" s="1"/>
  <c r="V114" i="11"/>
  <c r="I62" i="11" s="1"/>
  <c r="K16" i="9"/>
  <c r="K27" i="9"/>
  <c r="K38" i="9"/>
  <c r="K49" i="9"/>
  <c r="K91" i="9"/>
  <c r="K102" i="9"/>
  <c r="K112" i="9"/>
  <c r="R199" i="3"/>
  <c r="R294" i="3"/>
  <c r="K98" i="14"/>
  <c r="K103" i="14"/>
  <c r="P183" i="3"/>
  <c r="P294" i="3"/>
  <c r="T308" i="3"/>
  <c r="AG111" i="1"/>
  <c r="AN111" i="1" s="1"/>
  <c r="S183" i="10"/>
  <c r="H66" i="10" s="1"/>
  <c r="V183" i="10"/>
  <c r="I66" i="10" s="1"/>
  <c r="L243" i="10"/>
  <c r="E68" i="10" s="1"/>
  <c r="K22" i="9"/>
  <c r="K34" i="9"/>
  <c r="K45" i="9"/>
  <c r="K87" i="9"/>
  <c r="K98" i="9"/>
  <c r="K108" i="9"/>
  <c r="P171" i="3"/>
  <c r="T294" i="3"/>
  <c r="K11" i="14"/>
  <c r="K22" i="14"/>
  <c r="T124" i="8"/>
  <c r="BA111" i="1"/>
  <c r="R172" i="4"/>
  <c r="S206" i="10"/>
  <c r="H67" i="10" s="1"/>
  <c r="S243" i="10"/>
  <c r="H68" i="10" s="1"/>
  <c r="T266" i="3"/>
  <c r="K34" i="14"/>
  <c r="K75" i="14"/>
  <c r="K111" i="14"/>
  <c r="S95" i="11"/>
  <c r="H57" i="11" s="1"/>
  <c r="I142" i="11"/>
  <c r="G64" i="11" s="1"/>
  <c r="L157" i="11"/>
  <c r="E65" i="11" s="1"/>
  <c r="V168" i="11"/>
  <c r="I66" i="11" s="1"/>
  <c r="R153" i="3"/>
  <c r="R167" i="3"/>
  <c r="BK176" i="3"/>
  <c r="J176" i="3" s="1"/>
  <c r="J102" i="3" s="1"/>
  <c r="R251" i="3"/>
  <c r="K40" i="14"/>
  <c r="K51" i="14"/>
  <c r="K81" i="14"/>
  <c r="S121" i="10"/>
  <c r="H59" i="10" s="1"/>
  <c r="BA105" i="1"/>
  <c r="AG105" i="1"/>
  <c r="AN105" i="1" s="1"/>
  <c r="T130" i="4"/>
  <c r="BK136" i="4"/>
  <c r="J136" i="4" s="1"/>
  <c r="J99" i="4" s="1"/>
  <c r="R167" i="4"/>
  <c r="P172" i="4"/>
  <c r="BK172" i="4"/>
  <c r="J172" i="4" s="1"/>
  <c r="J105" i="4" s="1"/>
  <c r="T172" i="4"/>
  <c r="P182" i="4"/>
  <c r="T182" i="4"/>
  <c r="L131" i="10"/>
  <c r="E60" i="10" s="1"/>
  <c r="S148" i="10"/>
  <c r="H65" i="10" s="1"/>
  <c r="V258" i="10"/>
  <c r="I70" i="10" s="1"/>
  <c r="I90" i="11"/>
  <c r="G56" i="11" s="1"/>
  <c r="V133" i="11"/>
  <c r="I63" i="11" s="1"/>
  <c r="M133" i="11"/>
  <c r="F63" i="11" s="1"/>
  <c r="V142" i="11"/>
  <c r="I64" i="11" s="1"/>
  <c r="L142" i="11"/>
  <c r="E64" i="11" s="1"/>
  <c r="I157" i="11"/>
  <c r="G65" i="11" s="1"/>
  <c r="S157" i="11"/>
  <c r="H65" i="11" s="1"/>
  <c r="I168" i="11"/>
  <c r="G66" i="11" s="1"/>
  <c r="S168" i="11"/>
  <c r="H66" i="11" s="1"/>
  <c r="K14" i="9"/>
  <c r="P143" i="3"/>
  <c r="BK143" i="3"/>
  <c r="J143" i="3" s="1"/>
  <c r="R217" i="3"/>
  <c r="P226" i="3"/>
  <c r="R240" i="3"/>
  <c r="T258" i="3"/>
  <c r="T129" i="5"/>
  <c r="T128" i="5" s="1"/>
  <c r="H28" i="15"/>
  <c r="P28" i="15" s="1"/>
  <c r="P30" i="15" s="1"/>
  <c r="R161" i="4"/>
  <c r="P161" i="4"/>
  <c r="P160" i="4" s="1"/>
  <c r="BK167" i="4"/>
  <c r="J167" i="4" s="1"/>
  <c r="J103" i="4" s="1"/>
  <c r="S131" i="10"/>
  <c r="H60" i="10" s="1"/>
  <c r="L183" i="10"/>
  <c r="E66" i="10" s="1"/>
  <c r="S250" i="10"/>
  <c r="H69" i="10" s="1"/>
  <c r="I258" i="10"/>
  <c r="G70" i="10" s="1"/>
  <c r="I95" i="11"/>
  <c r="G57" i="11" s="1"/>
  <c r="S133" i="11"/>
  <c r="H63" i="11" s="1"/>
  <c r="V157" i="11"/>
  <c r="I65" i="11" s="1"/>
  <c r="M157" i="11"/>
  <c r="F65" i="11" s="1"/>
  <c r="K11" i="9"/>
  <c r="K80" i="9"/>
  <c r="K117" i="9"/>
  <c r="K121" i="9"/>
  <c r="K125" i="9"/>
  <c r="K129" i="9"/>
  <c r="J89" i="3"/>
  <c r="R143" i="3"/>
  <c r="T153" i="3"/>
  <c r="T167" i="3"/>
  <c r="BK183" i="3"/>
  <c r="J183" i="3" s="1"/>
  <c r="J103" i="3" s="1"/>
  <c r="R212" i="3"/>
  <c r="BK217" i="3"/>
  <c r="J217" i="3" s="1"/>
  <c r="J108" i="3" s="1"/>
  <c r="T251" i="3"/>
  <c r="R258" i="3"/>
  <c r="R266" i="3"/>
  <c r="BK298" i="3"/>
  <c r="J298" i="3" s="1"/>
  <c r="J116" i="3" s="1"/>
  <c r="T298" i="3"/>
  <c r="R329" i="3"/>
  <c r="K171" i="11"/>
  <c r="H29" i="11" s="1"/>
  <c r="P29" i="11" s="1"/>
  <c r="K146" i="9"/>
  <c r="K195" i="9"/>
  <c r="K199" i="9"/>
  <c r="K204" i="9"/>
  <c r="K208" i="9"/>
  <c r="T176" i="3"/>
  <c r="R176" i="3"/>
  <c r="R290" i="3"/>
  <c r="T226" i="3"/>
  <c r="BK251" i="3"/>
  <c r="J251" i="3" s="1"/>
  <c r="J111" i="3" s="1"/>
  <c r="P156" i="5"/>
  <c r="BK156" i="5"/>
  <c r="K18" i="14"/>
  <c r="K23" i="14"/>
  <c r="K28" i="14"/>
  <c r="K30" i="14"/>
  <c r="K54" i="14"/>
  <c r="K58" i="14"/>
  <c r="K62" i="14"/>
  <c r="K64" i="14"/>
  <c r="K72" i="14"/>
  <c r="K74" i="14"/>
  <c r="K93" i="14"/>
  <c r="K95" i="14"/>
  <c r="K97" i="14"/>
  <c r="K99" i="14"/>
  <c r="K107" i="14"/>
  <c r="K109" i="14"/>
  <c r="K112" i="14"/>
  <c r="K114" i="14"/>
  <c r="K116" i="14"/>
  <c r="P133" i="8"/>
  <c r="P132" i="8" s="1"/>
  <c r="BK133" i="8"/>
  <c r="J133" i="8" s="1"/>
  <c r="J101" i="8" s="1"/>
  <c r="P318" i="3"/>
  <c r="P322" i="3"/>
  <c r="BK322" i="3"/>
  <c r="J322" i="3" s="1"/>
  <c r="J120" i="3" s="1"/>
  <c r="T322" i="3"/>
  <c r="BK165" i="5"/>
  <c r="J165" i="5" s="1"/>
  <c r="J104" i="5" s="1"/>
  <c r="T165" i="5"/>
  <c r="R165" i="5"/>
  <c r="K50" i="9"/>
  <c r="K54" i="9"/>
  <c r="K58" i="9"/>
  <c r="K63" i="9"/>
  <c r="K67" i="9"/>
  <c r="K71" i="9"/>
  <c r="K76" i="9"/>
  <c r="K83" i="9"/>
  <c r="K151" i="9"/>
  <c r="K153" i="9"/>
  <c r="K155" i="9"/>
  <c r="K177" i="9"/>
  <c r="K180" i="9"/>
  <c r="K182" i="9"/>
  <c r="T143" i="3"/>
  <c r="BK153" i="3"/>
  <c r="J153" i="3" s="1"/>
  <c r="J99" i="3" s="1"/>
  <c r="P176" i="3"/>
  <c r="T183" i="3"/>
  <c r="R183" i="3"/>
  <c r="P199" i="3"/>
  <c r="BK199" i="3"/>
  <c r="J199" i="3" s="1"/>
  <c r="J104" i="3" s="1"/>
  <c r="T199" i="3"/>
  <c r="P240" i="3"/>
  <c r="BK240" i="3"/>
  <c r="J240" i="3" s="1"/>
  <c r="J110" i="3" s="1"/>
  <c r="T240" i="3"/>
  <c r="T318" i="3"/>
  <c r="R318" i="3"/>
  <c r="P329" i="3"/>
  <c r="BK329" i="3"/>
  <c r="J329" i="3" s="1"/>
  <c r="J121" i="3" s="1"/>
  <c r="T329" i="3"/>
  <c r="J124" i="14"/>
  <c r="K10" i="14"/>
  <c r="K12" i="14"/>
  <c r="K37" i="14"/>
  <c r="K41" i="14"/>
  <c r="K45" i="14"/>
  <c r="K47" i="14"/>
  <c r="K88" i="14"/>
  <c r="K90" i="14"/>
  <c r="K104" i="14"/>
  <c r="K117" i="14"/>
  <c r="K121" i="14"/>
  <c r="P124" i="8"/>
  <c r="P123" i="8" s="1"/>
  <c r="P122" i="8" s="1"/>
  <c r="AU113" i="1" s="1"/>
  <c r="BK124" i="8"/>
  <c r="T129" i="8"/>
  <c r="R129" i="8"/>
  <c r="R123" i="8" s="1"/>
  <c r="T136" i="8"/>
  <c r="T132" i="8" s="1"/>
  <c r="BK136" i="8"/>
  <c r="BK132" i="8" s="1"/>
  <c r="J132" i="8" s="1"/>
  <c r="J100" i="8" s="1"/>
  <c r="K13" i="14"/>
  <c r="K21" i="14"/>
  <c r="K32" i="14"/>
  <c r="K39" i="14"/>
  <c r="K49" i="14"/>
  <c r="K56" i="14"/>
  <c r="K65" i="14"/>
  <c r="K73" i="14"/>
  <c r="K80" i="14"/>
  <c r="K89" i="14"/>
  <c r="K96" i="14"/>
  <c r="K105" i="14"/>
  <c r="K113" i="14"/>
  <c r="K17" i="14"/>
  <c r="K25" i="14"/>
  <c r="K36" i="14"/>
  <c r="K43" i="14"/>
  <c r="K53" i="14"/>
  <c r="K60" i="14"/>
  <c r="K70" i="14"/>
  <c r="K77" i="14"/>
  <c r="K84" i="14"/>
  <c r="K86" i="14"/>
  <c r="K100" i="14"/>
  <c r="K119" i="14"/>
  <c r="K9" i="14"/>
  <c r="K14" i="14"/>
  <c r="K16" i="14"/>
  <c r="K27" i="14"/>
  <c r="K33" i="14"/>
  <c r="K35" i="14"/>
  <c r="K44" i="14"/>
  <c r="K50" i="14"/>
  <c r="K52" i="14"/>
  <c r="K61" i="14"/>
  <c r="K66" i="14"/>
  <c r="K69" i="14"/>
  <c r="K76" i="14"/>
  <c r="K78" i="14"/>
  <c r="K85" i="14"/>
  <c r="K92" i="14"/>
  <c r="K101" i="14"/>
  <c r="K106" i="14"/>
  <c r="K108" i="14"/>
  <c r="K118" i="14"/>
  <c r="T290" i="3"/>
  <c r="BK266" i="3"/>
  <c r="J266" i="3" s="1"/>
  <c r="J113" i="3" s="1"/>
  <c r="P258" i="3"/>
  <c r="BK258" i="3"/>
  <c r="J258" i="3" s="1"/>
  <c r="J112" i="3" s="1"/>
  <c r="P217" i="3"/>
  <c r="P212" i="3"/>
  <c r="J107" i="3"/>
  <c r="BK171" i="3"/>
  <c r="J171" i="3" s="1"/>
  <c r="J101" i="3" s="1"/>
  <c r="BK167" i="3"/>
  <c r="J167" i="3" s="1"/>
  <c r="J100" i="3" s="1"/>
  <c r="J98" i="3"/>
  <c r="J214" i="9"/>
  <c r="K12" i="9"/>
  <c r="K46" i="9"/>
  <c r="K81" i="9"/>
  <c r="K113" i="9"/>
  <c r="K147" i="9"/>
  <c r="K179" i="9"/>
  <c r="K110" i="9"/>
  <c r="K133" i="9"/>
  <c r="K137" i="9"/>
  <c r="K142" i="9"/>
  <c r="K157" i="9"/>
  <c r="K159" i="9"/>
  <c r="K161" i="9"/>
  <c r="K163" i="9"/>
  <c r="K165" i="9"/>
  <c r="K167" i="9"/>
  <c r="K169" i="9"/>
  <c r="K171" i="9"/>
  <c r="K173" i="9"/>
  <c r="K175" i="9"/>
  <c r="K183" i="9"/>
  <c r="K187" i="9"/>
  <c r="K191" i="9"/>
  <c r="K15" i="9"/>
  <c r="K19" i="9"/>
  <c r="K23" i="9"/>
  <c r="K28" i="9"/>
  <c r="K32" i="9"/>
  <c r="K37" i="9"/>
  <c r="K42" i="9"/>
  <c r="K51" i="9"/>
  <c r="K53" i="9"/>
  <c r="K55" i="9"/>
  <c r="K57" i="9"/>
  <c r="K60" i="9"/>
  <c r="K62" i="9"/>
  <c r="K64" i="9"/>
  <c r="K66" i="9"/>
  <c r="K68" i="9"/>
  <c r="K70" i="9"/>
  <c r="K73" i="9"/>
  <c r="K75" i="9"/>
  <c r="K77" i="9"/>
  <c r="K84" i="9"/>
  <c r="K88" i="9"/>
  <c r="K92" i="9"/>
  <c r="K97" i="9"/>
  <c r="K101" i="9"/>
  <c r="K105" i="9"/>
  <c r="K109" i="9"/>
  <c r="K118" i="9"/>
  <c r="K120" i="9"/>
  <c r="K122" i="9"/>
  <c r="K124" i="9"/>
  <c r="K126" i="9"/>
  <c r="K128" i="9"/>
  <c r="K130" i="9"/>
  <c r="K132" i="9"/>
  <c r="K134" i="9"/>
  <c r="K136" i="9"/>
  <c r="K138" i="9"/>
  <c r="K141" i="9"/>
  <c r="K143" i="9"/>
  <c r="K150" i="9"/>
  <c r="K154" i="9"/>
  <c r="K158" i="9"/>
  <c r="K162" i="9"/>
  <c r="K166" i="9"/>
  <c r="K170" i="9"/>
  <c r="K174" i="9"/>
  <c r="K184" i="9"/>
  <c r="K186" i="9"/>
  <c r="K188" i="9"/>
  <c r="K190" i="9"/>
  <c r="K192" i="9"/>
  <c r="K194" i="9"/>
  <c r="K196" i="9"/>
  <c r="K198" i="9"/>
  <c r="K201" i="9"/>
  <c r="K203" i="9"/>
  <c r="K205" i="9"/>
  <c r="K207" i="9"/>
  <c r="K209" i="9"/>
  <c r="K8" i="9"/>
  <c r="K17" i="9"/>
  <c r="K21" i="9"/>
  <c r="K25" i="9"/>
  <c r="K52" i="9"/>
  <c r="K56" i="9"/>
  <c r="K61" i="9"/>
  <c r="K86" i="9"/>
  <c r="K90" i="9"/>
  <c r="K94" i="9"/>
  <c r="K119" i="9"/>
  <c r="K123" i="9"/>
  <c r="K127" i="9"/>
  <c r="K152" i="9"/>
  <c r="K156" i="9"/>
  <c r="K160" i="9"/>
  <c r="K185" i="9"/>
  <c r="K9" i="9"/>
  <c r="K35" i="9"/>
  <c r="K40" i="9"/>
  <c r="K44" i="9"/>
  <c r="K69" i="9"/>
  <c r="K74" i="9"/>
  <c r="K78" i="9"/>
  <c r="K103" i="9"/>
  <c r="K107" i="9"/>
  <c r="K135" i="9"/>
  <c r="K140" i="9"/>
  <c r="K144" i="9"/>
  <c r="K168" i="9"/>
  <c r="K176" i="9"/>
  <c r="K202" i="9"/>
  <c r="K172" i="9"/>
  <c r="K189" i="9"/>
  <c r="K206" i="9"/>
  <c r="K210" i="9"/>
  <c r="K13" i="9"/>
  <c r="K30" i="9"/>
  <c r="K48" i="9"/>
  <c r="K65" i="9"/>
  <c r="K82" i="9"/>
  <c r="K99" i="9"/>
  <c r="K115" i="9"/>
  <c r="K131" i="9"/>
  <c r="K148" i="9"/>
  <c r="K164" i="9"/>
  <c r="K181" i="9"/>
  <c r="K197" i="9"/>
  <c r="M168" i="11"/>
  <c r="F66" i="11" s="1"/>
  <c r="I114" i="11"/>
  <c r="G62" i="11" s="1"/>
  <c r="L95" i="11"/>
  <c r="E57" i="11" s="1"/>
  <c r="L133" i="11"/>
  <c r="E63" i="11" s="1"/>
  <c r="L121" i="10"/>
  <c r="E59" i="10" s="1"/>
  <c r="M121" i="10"/>
  <c r="F59" i="10" s="1"/>
  <c r="I131" i="10"/>
  <c r="G60" i="10" s="1"/>
  <c r="M206" i="10"/>
  <c r="F67" i="10" s="1"/>
  <c r="L206" i="10"/>
  <c r="E67" i="10" s="1"/>
  <c r="I243" i="10"/>
  <c r="G68" i="10" s="1"/>
  <c r="I250" i="10"/>
  <c r="G69" i="10" s="1"/>
  <c r="L258" i="10"/>
  <c r="E70" i="10" s="1"/>
  <c r="L99" i="10"/>
  <c r="E56" i="10" s="1"/>
  <c r="BF152" i="2"/>
  <c r="E85" i="4"/>
  <c r="P136" i="4"/>
  <c r="H29" i="10"/>
  <c r="P29" i="10" s="1"/>
  <c r="K261" i="10"/>
  <c r="V148" i="10"/>
  <c r="I65" i="10" s="1"/>
  <c r="I148" i="10"/>
  <c r="G65" i="10" s="1"/>
  <c r="AX96" i="1"/>
  <c r="AY96" i="1"/>
  <c r="P130" i="4"/>
  <c r="P129" i="4" s="1"/>
  <c r="R136" i="4"/>
  <c r="M99" i="10"/>
  <c r="F56" i="10" s="1"/>
  <c r="M148" i="10"/>
  <c r="F65" i="10" s="1"/>
  <c r="M243" i="10"/>
  <c r="F68" i="10" s="1"/>
  <c r="S258" i="10"/>
  <c r="H70" i="10" s="1"/>
  <c r="V99" i="10"/>
  <c r="I56" i="10" s="1"/>
  <c r="R130" i="4"/>
  <c r="R129" i="4" s="1"/>
  <c r="T136" i="4"/>
  <c r="T129" i="4" s="1"/>
  <c r="I99" i="10"/>
  <c r="G56" i="10" s="1"/>
  <c r="S99" i="10"/>
  <c r="H56" i="10" s="1"/>
  <c r="V131" i="10"/>
  <c r="I60" i="10" s="1"/>
  <c r="L90" i="11"/>
  <c r="E56" i="11" s="1"/>
  <c r="I101" i="11"/>
  <c r="G59" i="11" s="1"/>
  <c r="E15" i="11" s="1"/>
  <c r="V101" i="11"/>
  <c r="I59" i="11" s="1"/>
  <c r="L114" i="11"/>
  <c r="E62" i="11" s="1"/>
  <c r="E85" i="3"/>
  <c r="M114" i="11"/>
  <c r="F62" i="11" s="1"/>
  <c r="M101" i="11"/>
  <c r="F59" i="11" s="1"/>
  <c r="D15" i="11" s="1"/>
  <c r="S114" i="11"/>
  <c r="H62" i="11" s="1"/>
  <c r="I214" i="9"/>
  <c r="L148" i="10"/>
  <c r="E65" i="10" s="1"/>
  <c r="P153" i="3"/>
  <c r="T171" i="3"/>
  <c r="BK226" i="3"/>
  <c r="J226" i="3" s="1"/>
  <c r="J109" i="3" s="1"/>
  <c r="R308" i="3"/>
  <c r="J89" i="5"/>
  <c r="R129" i="5"/>
  <c r="R128" i="5" s="1"/>
  <c r="T156" i="5"/>
  <c r="T155" i="5" s="1"/>
  <c r="P266" i="3"/>
  <c r="I124" i="14"/>
  <c r="K125" i="14" s="1"/>
  <c r="K8" i="14"/>
  <c r="J124" i="8"/>
  <c r="J98" i="8" s="1"/>
  <c r="BK123" i="8"/>
  <c r="J123" i="8" s="1"/>
  <c r="J97" i="8" s="1"/>
  <c r="R226" i="3"/>
  <c r="P251" i="3"/>
  <c r="P308" i="3"/>
  <c r="P129" i="5"/>
  <c r="P128" i="5" s="1"/>
  <c r="R156" i="5"/>
  <c r="E112" i="8"/>
  <c r="P25" i="12"/>
  <c r="P27" i="12" s="1"/>
  <c r="J89" i="8"/>
  <c r="BA108" i="1"/>
  <c r="AG108" i="1"/>
  <c r="AN108" i="1" s="1"/>
  <c r="H28" i="19"/>
  <c r="P28" i="19" s="1"/>
  <c r="P30" i="19" s="1"/>
  <c r="BA100" i="1"/>
  <c r="AG100" i="1"/>
  <c r="AN100" i="1" s="1"/>
  <c r="H28" i="16"/>
  <c r="P28" i="16" s="1"/>
  <c r="P30" i="20"/>
  <c r="AW111" i="1"/>
  <c r="BF226" i="2"/>
  <c r="J211" i="2"/>
  <c r="BK162" i="2"/>
  <c r="J162" i="2" s="1"/>
  <c r="J100" i="2" s="1"/>
  <c r="R197" i="2"/>
  <c r="BK255" i="2"/>
  <c r="J255" i="2" s="1"/>
  <c r="J112" i="2" s="1"/>
  <c r="BK312" i="2"/>
  <c r="J312" i="2" s="1"/>
  <c r="J118" i="2" s="1"/>
  <c r="P165" i="2"/>
  <c r="BK165" i="2"/>
  <c r="BK294" i="2"/>
  <c r="J294" i="2" s="1"/>
  <c r="J115" i="2" s="1"/>
  <c r="BK323" i="2"/>
  <c r="J120" i="2" s="1"/>
  <c r="BK240" i="2"/>
  <c r="J240" i="2" s="1"/>
  <c r="J110" i="2" s="1"/>
  <c r="R304" i="2"/>
  <c r="T312" i="2"/>
  <c r="BK151" i="2"/>
  <c r="T162" i="2"/>
  <c r="BK248" i="2"/>
  <c r="J248" i="2" s="1"/>
  <c r="J111" i="2" s="1"/>
  <c r="T248" i="2"/>
  <c r="P240" i="2"/>
  <c r="R248" i="2"/>
  <c r="BK308" i="2"/>
  <c r="J308" i="2" s="1"/>
  <c r="J117" i="2" s="1"/>
  <c r="R162" i="2"/>
  <c r="R142" i="2"/>
  <c r="E130" i="2"/>
  <c r="P197" i="2"/>
  <c r="BK197" i="2"/>
  <c r="J197" i="2" s="1"/>
  <c r="BK211" i="2"/>
  <c r="P290" i="2"/>
  <c r="BK290" i="2"/>
  <c r="J290" i="2" s="1"/>
  <c r="J114" i="2" s="1"/>
  <c r="P308" i="2"/>
  <c r="R165" i="2"/>
  <c r="BK202" i="2"/>
  <c r="J202" i="2" s="1"/>
  <c r="J107" i="2" s="1"/>
  <c r="R240" i="2"/>
  <c r="R282" i="2"/>
  <c r="P304" i="2"/>
  <c r="R308" i="2"/>
  <c r="BK316" i="2"/>
  <c r="J316" i="2" s="1"/>
  <c r="J119" i="2" s="1"/>
  <c r="T316" i="2"/>
  <c r="T323" i="2"/>
  <c r="P162" i="2"/>
  <c r="R294" i="2"/>
  <c r="P294" i="2"/>
  <c r="P312" i="2"/>
  <c r="T142" i="2"/>
  <c r="R151" i="2"/>
  <c r="T227" i="2"/>
  <c r="BK282" i="2"/>
  <c r="J282" i="2" s="1"/>
  <c r="J113" i="2" s="1"/>
  <c r="T294" i="2"/>
  <c r="BK304" i="2"/>
  <c r="J304" i="2" s="1"/>
  <c r="J116" i="2" s="1"/>
  <c r="T308" i="2"/>
  <c r="P316" i="2"/>
  <c r="J89" i="2"/>
  <c r="BK227" i="2"/>
  <c r="J227" i="2" s="1"/>
  <c r="J109" i="2" s="1"/>
  <c r="P282" i="2"/>
  <c r="T151" i="2"/>
  <c r="BK184" i="2"/>
  <c r="J184" i="2" s="1"/>
  <c r="J103" i="2" s="1"/>
  <c r="P227" i="2"/>
  <c r="P248" i="2"/>
  <c r="T290" i="2"/>
  <c r="T165" i="2"/>
  <c r="T171" i="2"/>
  <c r="P171" i="2"/>
  <c r="P142" i="2"/>
  <c r="BK142" i="2"/>
  <c r="J142" i="2" s="1"/>
  <c r="R171" i="2"/>
  <c r="T184" i="2"/>
  <c r="P184" i="2"/>
  <c r="T197" i="2"/>
  <c r="R202" i="2"/>
  <c r="R255" i="2"/>
  <c r="T282" i="2"/>
  <c r="T304" i="2"/>
  <c r="R312" i="2"/>
  <c r="P323" i="2"/>
  <c r="T240" i="2"/>
  <c r="R316" i="2"/>
  <c r="P151" i="2"/>
  <c r="R184" i="2"/>
  <c r="T202" i="2"/>
  <c r="P202" i="2"/>
  <c r="R227" i="2"/>
  <c r="P255" i="2"/>
  <c r="R290" i="2"/>
  <c r="R323" i="2"/>
  <c r="R211" i="2"/>
  <c r="P211" i="2"/>
  <c r="R132" i="8"/>
  <c r="T123" i="8"/>
  <c r="AU112" i="1"/>
  <c r="BK155" i="5"/>
  <c r="J155" i="5" s="1"/>
  <c r="J100" i="5" s="1"/>
  <c r="P155" i="5"/>
  <c r="J156" i="5"/>
  <c r="J101" i="5" s="1"/>
  <c r="BK128" i="5"/>
  <c r="T160" i="4"/>
  <c r="R160" i="4"/>
  <c r="BK129" i="4"/>
  <c r="T255" i="2"/>
  <c r="T211" i="2"/>
  <c r="BK171" i="2"/>
  <c r="J101" i="2" l="1"/>
  <c r="P142" i="3"/>
  <c r="R122" i="8"/>
  <c r="V170" i="11"/>
  <c r="I67" i="11" s="1"/>
  <c r="P127" i="5"/>
  <c r="AU104" i="1" s="1"/>
  <c r="J136" i="8"/>
  <c r="J102" i="8" s="1"/>
  <c r="J171" i="2"/>
  <c r="J102" i="2" s="1"/>
  <c r="R142" i="3"/>
  <c r="I170" i="11"/>
  <c r="G67" i="11" s="1"/>
  <c r="E16" i="11" s="1"/>
  <c r="E21" i="11" s="1"/>
  <c r="T142" i="3"/>
  <c r="T141" i="3" s="1"/>
  <c r="E20" i="11"/>
  <c r="R155" i="5"/>
  <c r="R127" i="5" s="1"/>
  <c r="K215" i="9"/>
  <c r="K220" i="9" s="1"/>
  <c r="K221" i="9" s="1"/>
  <c r="S101" i="11"/>
  <c r="H59" i="11" s="1"/>
  <c r="BK211" i="3"/>
  <c r="L101" i="11"/>
  <c r="E59" i="11" s="1"/>
  <c r="C15" i="11" s="1"/>
  <c r="S137" i="10"/>
  <c r="H62" i="10" s="1"/>
  <c r="BK122" i="8"/>
  <c r="J122" i="8" s="1"/>
  <c r="L260" i="10"/>
  <c r="E71" i="10" s="1"/>
  <c r="C16" i="10" s="1"/>
  <c r="BK160" i="4"/>
  <c r="J160" i="4" s="1"/>
  <c r="J101" i="4" s="1"/>
  <c r="R211" i="3"/>
  <c r="R141" i="3" s="1"/>
  <c r="BK142" i="3"/>
  <c r="J99" i="2"/>
  <c r="P211" i="3"/>
  <c r="P141" i="3" s="1"/>
  <c r="AU103" i="1" s="1"/>
  <c r="J211" i="3"/>
  <c r="J106" i="3" s="1"/>
  <c r="J142" i="3"/>
  <c r="J97" i="3" s="1"/>
  <c r="E23" i="11"/>
  <c r="P22" i="11"/>
  <c r="I137" i="10"/>
  <c r="G62" i="10" s="1"/>
  <c r="E15" i="10" s="1"/>
  <c r="L137" i="10"/>
  <c r="E62" i="10" s="1"/>
  <c r="C15" i="10" s="1"/>
  <c r="J196" i="2"/>
  <c r="J98" i="2"/>
  <c r="J106" i="2"/>
  <c r="J108" i="2"/>
  <c r="K130" i="14"/>
  <c r="K131" i="14" s="1"/>
  <c r="S260" i="10"/>
  <c r="H71" i="10" s="1"/>
  <c r="S170" i="11"/>
  <c r="H67" i="11" s="1"/>
  <c r="V260" i="10"/>
  <c r="I71" i="10" s="1"/>
  <c r="V171" i="11"/>
  <c r="I69" i="11" s="1"/>
  <c r="L170" i="11"/>
  <c r="E67" i="11" s="1"/>
  <c r="C16" i="11" s="1"/>
  <c r="P30" i="16"/>
  <c r="AW100" i="1"/>
  <c r="AW108" i="1"/>
  <c r="BA99" i="1"/>
  <c r="AG99" i="1"/>
  <c r="AN99" i="1" s="1"/>
  <c r="H28" i="12"/>
  <c r="P28" i="12" s="1"/>
  <c r="M137" i="10"/>
  <c r="F62" i="10" s="1"/>
  <c r="D15" i="10" s="1"/>
  <c r="S261" i="10"/>
  <c r="H73" i="10" s="1"/>
  <c r="V137" i="10"/>
  <c r="I62" i="10" s="1"/>
  <c r="M260" i="10"/>
  <c r="F71" i="10" s="1"/>
  <c r="D16" i="10" s="1"/>
  <c r="M170" i="11"/>
  <c r="F67" i="11" s="1"/>
  <c r="D16" i="11" s="1"/>
  <c r="I260" i="10"/>
  <c r="R196" i="2"/>
  <c r="T141" i="2"/>
  <c r="R141" i="2"/>
  <c r="P141" i="2"/>
  <c r="P196" i="2"/>
  <c r="BK196" i="2"/>
  <c r="T122" i="8"/>
  <c r="BK127" i="5"/>
  <c r="J127" i="5" s="1"/>
  <c r="J96" i="5" s="1"/>
  <c r="T127" i="5"/>
  <c r="J128" i="5"/>
  <c r="J97" i="5" s="1"/>
  <c r="R128" i="4"/>
  <c r="T128" i="4"/>
  <c r="P128" i="4"/>
  <c r="AU96" i="1" s="1"/>
  <c r="J129" i="4"/>
  <c r="J97" i="4" s="1"/>
  <c r="T196" i="2"/>
  <c r="BK141" i="2"/>
  <c r="BK141" i="3" l="1"/>
  <c r="J140" i="2"/>
  <c r="E22" i="11"/>
  <c r="P21" i="11"/>
  <c r="I171" i="11"/>
  <c r="G69" i="11" s="1"/>
  <c r="P23" i="11"/>
  <c r="P25" i="11" s="1"/>
  <c r="P27" i="11" s="1"/>
  <c r="BK128" i="4"/>
  <c r="J128" i="4" s="1"/>
  <c r="J96" i="4" s="1"/>
  <c r="S171" i="11"/>
  <c r="H69" i="11" s="1"/>
  <c r="J30" i="8"/>
  <c r="AG113" i="1" s="1"/>
  <c r="J96" i="8"/>
  <c r="J141" i="3"/>
  <c r="J30" i="3" s="1"/>
  <c r="AG103" i="1" s="1"/>
  <c r="L261" i="10"/>
  <c r="E73" i="10" s="1"/>
  <c r="M261" i="10"/>
  <c r="F73" i="10" s="1"/>
  <c r="J105" i="2"/>
  <c r="T140" i="2"/>
  <c r="G71" i="10"/>
  <c r="E16" i="10" s="1"/>
  <c r="I261" i="10"/>
  <c r="G73" i="10" s="1"/>
  <c r="P30" i="12"/>
  <c r="AW99" i="1"/>
  <c r="AW107" i="1"/>
  <c r="M171" i="11"/>
  <c r="F69" i="11" s="1"/>
  <c r="V261" i="10"/>
  <c r="I73" i="10" s="1"/>
  <c r="BA101" i="1"/>
  <c r="AG101" i="1"/>
  <c r="L171" i="11"/>
  <c r="E69" i="11" s="1"/>
  <c r="J30" i="5"/>
  <c r="AG104" i="1" s="1"/>
  <c r="R140" i="2"/>
  <c r="P140" i="2"/>
  <c r="AU95" i="1" s="1"/>
  <c r="AU94" i="1" s="1"/>
  <c r="BK140" i="2"/>
  <c r="J96" i="3"/>
  <c r="J97" i="2" l="1"/>
  <c r="BA98" i="1"/>
  <c r="AG98" i="1"/>
  <c r="AN98" i="1" s="1"/>
  <c r="H28" i="11"/>
  <c r="P28" i="11" s="1"/>
  <c r="P30" i="11" s="1"/>
  <c r="J30" i="4"/>
  <c r="AG96" i="1" s="1"/>
  <c r="J30" i="2"/>
  <c r="AG95" i="1" s="1"/>
  <c r="AN95" i="1" s="1"/>
  <c r="J96" i="2"/>
  <c r="AT101" i="1"/>
  <c r="AN101" i="1" s="1"/>
  <c r="AW101" i="1"/>
  <c r="E23" i="10"/>
  <c r="E22" i="10"/>
  <c r="E20" i="10"/>
  <c r="E21" i="10"/>
  <c r="P22" i="10"/>
  <c r="P21" i="10"/>
  <c r="P23" i="10"/>
  <c r="F36" i="8"/>
  <c r="BC113" i="1" s="1"/>
  <c r="F35" i="8"/>
  <c r="BB113" i="1" s="1"/>
  <c r="F37" i="8"/>
  <c r="BD113" i="1" s="1"/>
  <c r="BD112" i="1"/>
  <c r="BC112" i="1"/>
  <c r="BB112" i="1"/>
  <c r="BD111" i="1"/>
  <c r="BC111" i="1"/>
  <c r="BB111" i="1"/>
  <c r="F35" i="5"/>
  <c r="BB104" i="1" s="1"/>
  <c r="F37" i="5"/>
  <c r="BD104" i="1" s="1"/>
  <c r="F36" i="5"/>
  <c r="BC104" i="1" s="1"/>
  <c r="F37" i="4"/>
  <c r="BD96" i="1" s="1"/>
  <c r="F36" i="4"/>
  <c r="BC96" i="1" s="1"/>
  <c r="F35" i="4"/>
  <c r="BB96" i="1" s="1"/>
  <c r="F37" i="3"/>
  <c r="BD103" i="1" s="1"/>
  <c r="F36" i="3"/>
  <c r="BC103" i="1" s="1"/>
  <c r="F35" i="3"/>
  <c r="BB103" i="1" s="1"/>
  <c r="F36" i="2"/>
  <c r="F35" i="2"/>
  <c r="BB95" i="1" s="1"/>
  <c r="F37" i="2"/>
  <c r="BD95" i="1" s="1"/>
  <c r="AW106" i="1" l="1"/>
  <c r="AW98" i="1"/>
  <c r="BD94" i="1"/>
  <c r="W33" i="1" s="1"/>
  <c r="F34" i="2"/>
  <c r="J34" i="2" s="1"/>
  <c r="BC95" i="1"/>
  <c r="BC94" i="1" s="1"/>
  <c r="AY94" i="1" s="1"/>
  <c r="P25" i="10"/>
  <c r="P27" i="10" s="1"/>
  <c r="BB94" i="1"/>
  <c r="AX94" i="1" s="1"/>
  <c r="J33" i="8"/>
  <c r="F33" i="8"/>
  <c r="AZ113" i="1" s="1"/>
  <c r="AZ112" i="1"/>
  <c r="AZ111" i="1"/>
  <c r="J33" i="5"/>
  <c r="F33" i="5"/>
  <c r="AZ104" i="1" s="1"/>
  <c r="J33" i="3"/>
  <c r="F33" i="3"/>
  <c r="AZ103" i="1" s="1"/>
  <c r="F33" i="4"/>
  <c r="AZ96" i="1" s="1"/>
  <c r="J33" i="4"/>
  <c r="J33" i="2"/>
  <c r="AV95" i="1" s="1"/>
  <c r="F33" i="2"/>
  <c r="AZ95" i="1" s="1"/>
  <c r="AG109" i="1"/>
  <c r="AZ94" i="1" l="1"/>
  <c r="AV94" i="1" s="1"/>
  <c r="BA97" i="1"/>
  <c r="AG97" i="1"/>
  <c r="H28" i="10"/>
  <c r="P28" i="10" s="1"/>
  <c r="BA109" i="1"/>
  <c r="AW109" i="1"/>
  <c r="F34" i="8"/>
  <c r="BA113" i="1" s="1"/>
  <c r="J34" i="8"/>
  <c r="AW113" i="1" s="1"/>
  <c r="AV113" i="1"/>
  <c r="AV112" i="1"/>
  <c r="AV111" i="1"/>
  <c r="AT109" i="1"/>
  <c r="AN109" i="1" s="1"/>
  <c r="J34" i="5"/>
  <c r="AW104" i="1" s="1"/>
  <c r="F34" i="5"/>
  <c r="BA104" i="1" s="1"/>
  <c r="AV104" i="1"/>
  <c r="F34" i="3"/>
  <c r="BA103" i="1" s="1"/>
  <c r="J34" i="3"/>
  <c r="AW103" i="1" s="1"/>
  <c r="AV103" i="1"/>
  <c r="W32" i="1"/>
  <c r="W31" i="1"/>
  <c r="J34" i="4"/>
  <c r="AW96" i="1" s="1"/>
  <c r="F34" i="4"/>
  <c r="BA96" i="1" s="1"/>
  <c r="AV96" i="1"/>
  <c r="AW95" i="1"/>
  <c r="AT95" i="1" s="1"/>
  <c r="BA95" i="1"/>
  <c r="W29" i="1" l="1"/>
  <c r="AG94" i="1"/>
  <c r="AK26" i="1" s="1"/>
  <c r="W30" i="1" s="1"/>
  <c r="AN97" i="1"/>
  <c r="AW105" i="1"/>
  <c r="AW97" i="1"/>
  <c r="P30" i="10"/>
  <c r="BA94" i="1"/>
  <c r="AW94" i="1" s="1"/>
  <c r="AT94" i="1" s="1"/>
  <c r="J39" i="8"/>
  <c r="AT113" i="1"/>
  <c r="AN113" i="1" s="1"/>
  <c r="AT112" i="1"/>
  <c r="AT111" i="1"/>
  <c r="J39" i="5"/>
  <c r="AT104" i="1"/>
  <c r="AN104" i="1" s="1"/>
  <c r="AT103" i="1"/>
  <c r="AN103" i="1" s="1"/>
  <c r="J39" i="3"/>
  <c r="AK29" i="1"/>
  <c r="J39" i="4"/>
  <c r="AT96" i="1"/>
  <c r="AN96" i="1" s="1"/>
  <c r="J39" i="2"/>
  <c r="AK30" i="1" l="1"/>
  <c r="AK35" i="1" s="1"/>
  <c r="AN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7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22" authorId="0" shapeId="0" xr:uid="{00000000-0006-0000-07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32" authorId="0" shapeId="0" xr:uid="{00000000-0006-0000-0700-000003000000}">
      <text>
        <r>
          <rPr>
            <sz val="9"/>
            <color rgb="FF000000"/>
            <rFont val="Arial"/>
            <family val="2"/>
            <charset val="1"/>
          </rPr>
          <t>1lx, 5lx</t>
        </r>
      </text>
    </comment>
    <comment ref="D37" authorId="0" shapeId="0" xr:uid="{00000000-0006-0000-07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8" authorId="0" shapeId="0" xr:uid="{00000000-0006-0000-0700-000005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57" authorId="0" shapeId="0" xr:uid="{00000000-0006-0000-07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58" authorId="0" shapeId="0" xr:uid="{00000000-0006-0000-0700-000007000000}">
      <text>
        <r>
          <rPr>
            <sz val="9"/>
            <rFont val="Arial"/>
            <family val="2"/>
            <charset val="1"/>
          </rPr>
          <t>DO ZEME</t>
        </r>
      </text>
    </comment>
    <comment ref="D70" authorId="0" shapeId="0" xr:uid="{00000000-0006-0000-0700-000008000000}">
      <text>
        <r>
          <rPr>
            <sz val="9"/>
            <rFont val="Arial"/>
            <family val="2"/>
            <charset val="1"/>
          </rPr>
          <t>DO ZEME</t>
        </r>
      </text>
    </comment>
    <comment ref="D71" authorId="0" shapeId="0" xr:uid="{00000000-0006-0000-0700-000009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124" authorId="0" shapeId="0" xr:uid="{00000000-0006-0000-0700-00000A000000}">
      <text>
        <r>
          <rPr>
            <sz val="9"/>
            <rFont val="Arial"/>
            <family val="2"/>
            <charset val="1"/>
          </rPr>
          <t>101,5x36x67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1" authorId="0" shapeId="0" xr:uid="{266BD217-36D3-C346-A0D6-1B2645851037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2" authorId="0" shapeId="0" xr:uid="{9BB7433A-0C97-B049-824A-1592D50C5738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E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17" authorId="0" shapeId="0" xr:uid="{00000000-0006-0000-0E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25" authorId="0" shapeId="0" xr:uid="{00000000-0006-0000-0E00-000003000000}">
      <text>
        <r>
          <rPr>
            <sz val="9"/>
            <rFont val="Arial"/>
            <family val="2"/>
            <charset val="1"/>
          </rPr>
          <t>1lx, 5lx</t>
        </r>
      </text>
    </comment>
    <comment ref="D29" authorId="0" shapeId="0" xr:uid="{00000000-0006-0000-0E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0" authorId="0" shapeId="0" xr:uid="{00000000-0006-0000-0E00-000005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  <comment ref="D46" authorId="0" shapeId="0" xr:uid="{00000000-0006-0000-0E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47" authorId="0" shapeId="0" xr:uid="{00000000-0006-0000-0E00-000007000000}">
      <text>
        <r>
          <rPr>
            <sz val="9"/>
            <rFont val="Arial"/>
            <family val="2"/>
            <charset val="1"/>
          </rPr>
          <t>DO ZEME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7" authorId="0" shapeId="0" xr:uid="{E2E4E6B4-CF45-4549-AC0E-7AA077778784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28" authorId="0" shapeId="0" xr:uid="{76B63F49-4C91-284E-808F-DBDE07327039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</commentList>
</comments>
</file>

<file path=xl/sharedStrings.xml><?xml version="1.0" encoding="utf-8"?>
<sst xmlns="http://schemas.openxmlformats.org/spreadsheetml/2006/main" count="11745" uniqueCount="2468">
  <si>
    <t>Export Komplet</t>
  </si>
  <si>
    <t/>
  </si>
  <si>
    <t>2.0</t>
  </si>
  <si>
    <t>False</t>
  </si>
  <si>
    <t>{c9c7a2f1-390c-452b-b627-f48acfcbb924}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</si>
  <si>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</si>
  <si>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</si>
  <si>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</si>
  <si>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</si>
  <si>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</si>
  <si>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0,001</t>
  </si>
  <si>
    <t>Kód:</t>
  </si>
  <si>
    <t>2110-4</t>
  </si>
  <si>
    <t>Stavba:</t>
  </si>
  <si>
    <t>Revitalizácia centra s ohľadom na zmenu klímy</t>
  </si>
  <si>
    <t>JKSO:</t>
  </si>
  <si>
    <t>KS:</t>
  </si>
  <si>
    <t>Miesto:</t>
  </si>
  <si>
    <t>k.ú.Kostolná pri Dunaji,p.č.56/1,2,57/1,2,66/1,2</t>
  </si>
  <si>
    <t>Dátum:</t>
  </si>
  <si>
    <t>Objednávateľ:</t>
  </si>
  <si>
    <t>IČO:</t>
  </si>
  <si>
    <t>00306037</t>
  </si>
  <si>
    <t>Obec Kostolná pri Dunaji,59, 903 01</t>
  </si>
  <si>
    <t>IČ DPH:</t>
  </si>
  <si>
    <t>2021006702</t>
  </si>
  <si>
    <t>Zhotoviteľ:</t>
  </si>
  <si>
    <t>Podľa výberu investora</t>
  </si>
  <si>
    <t>Projektant:</t>
  </si>
  <si>
    <t>Ing.arch Zuzana Kierulfová, Ing. Matej Orolín</t>
  </si>
  <si>
    <t>True</t>
  </si>
  <si>
    <t>Spracovateľ:</t>
  </si>
  <si>
    <t>Poznámka:</t>
  </si>
  <si>
    <t>Jedná sa len o orientačný rozpočet k projektu. Všetky výmery a ceny sú len informatívne. K  správnemu naceneniu výkazu výmer je potrebné naštudovanie PD a obhliadka  stavby. Naceniť je potrebné jestvujúci výkaz výmer podľa pokynov tendrového zadávateľa, resp. zmluvy o dielo.Výkaz výmer výberom položiek, priloženými výpočtami má napomôcť a urýchliť  dodávateľovi správne naceniť všetky práce podľa PD ku kompletnej realizácií,  skolaudovaní a užívateľnosti stav.diela.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</si>
  <si>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</si>
  <si>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</si>
  <si>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</si>
  <si>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</si>
  <si>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</si>
  <si>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</si>
  <si>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</si>
  <si>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</si>
  <si>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</si>
  <si>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</si>
  <si>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</si>
  <si>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</si>
  <si>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</si>
  <si>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</si>
  <si>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</si>
  <si>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</si>
  <si>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</si>
  <si>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</si>
  <si>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</si>
  <si>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</si>
  <si>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</si>
  <si>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</si>
  <si>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</si>
  <si>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</si>
  <si>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</si>
  <si>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</si>
  <si>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</si>
  <si>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</si>
  <si>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</si>
  <si>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</si>
  <si>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</si>
  <si>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</si>
  <si>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</si>
  <si>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</si>
  <si>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</si>
  <si>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</si>
  <si>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</si>
  <si>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</si>
  <si>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</si>
  <si>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</si>
  <si>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</si>
  <si>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</si>
  <si>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</si>
  <si>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</si>
  <si>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</si>
  <si>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</si>
  <si>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Centrum kultúrneho dedičstva - Navrhovaný stav</t>
  </si>
  <si>
    <t>STA</t>
  </si>
  <si>
    <t>1</t>
  </si>
  <si>
    <t>{d2d54e3f-4870-45f2-9124-243183ccb9d3}</t>
  </si>
  <si>
    <t>SO01´</t>
  </si>
  <si>
    <t>Búracie práce</t>
  </si>
  <si>
    <t>{807b3c83-2466-47b0-9e15-b3dadecffd7e}</t>
  </si>
  <si>
    <t>Zdravotechnika</t>
  </si>
  <si>
    <t>Vykurovanie</t>
  </si>
  <si>
    <t>Vetranie</t>
  </si>
  <si>
    <t>Chladenie</t>
  </si>
  <si>
    <t>Elektroinštalácie</t>
  </si>
  <si>
    <t>Slaboprúdové rozvody</t>
  </si>
  <si>
    <t>SO02</t>
  </si>
  <si>
    <t>Komunitný dom s ľudovou izbbou - Navrhovaný stav</t>
  </si>
  <si>
    <t>{db9f8f04-27a7-42ed-b3e4-f110bbc44e7d}</t>
  </si>
  <si>
    <t>{2c1fa8a4-44fe-4b15-a6af-f4a2ec3e08e2}</t>
  </si>
  <si>
    <t>{3d83d816-e8a2-4ff5-808b-7131c382a1e8}</t>
  </si>
  <si>
    <t>{bc56f592-070e-4662-a2a9-5a2c3950856d}</t>
  </si>
  <si>
    <t>{8ace843a-f56f-4e54-9225-48ff64fbc3c0}</t>
  </si>
  <si>
    <t>SO05</t>
  </si>
  <si>
    <t>Rekonštrukcia vodovodnej prípojky</t>
  </si>
  <si>
    <t>SO08</t>
  </si>
  <si>
    <t>Kanalizačná prípojka</t>
  </si>
  <si>
    <t>SO09</t>
  </si>
  <si>
    <t>Prípojka NN</t>
  </si>
  <si>
    <t>KRYCÍ LIST ROZPOČTU</t>
  </si>
  <si>
    <t>Objekt:</t>
  </si>
  <si>
    <t>SO01 - Centrum kultúrneho dedičstva - Navrhovaný stav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</si>
  <si>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</si>
  <si>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</si>
  <si>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</si>
  <si>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</si>
  <si>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</si>
  <si>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</si>
  <si>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</si>
  <si>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</si>
  <si>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</si>
  <si>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</si>
  <si>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</si>
  <si>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</si>
  <si>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</si>
  <si>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</si>
  <si>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</si>
  <si>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</si>
  <si>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</si>
  <si>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</si>
  <si>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</si>
  <si>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765 - Konštrukcie - krytiny tvrdé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</si>
  <si>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</si>
  <si>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</si>
  <si>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</si>
  <si>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</si>
  <si>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781 - Obklady</t>
  </si>
  <si>
    <t xml:space="preserve">    782 - Obklady z prírodného a konglomerovaného kameňa</t>
  </si>
  <si>
    <t xml:space="preserve">    783 - Nátery</t>
  </si>
  <si>
    <t xml:space="preserve">    784 - Maľby</t>
  </si>
  <si>
    <t xml:space="preserve">    P -  Profesie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</si>
  <si>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</si>
  <si>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</si>
  <si>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</si>
  <si>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</si>
  <si>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</si>
  <si>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</si>
  <si>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</si>
  <si>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</si>
  <si>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</si>
  <si>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</si>
  <si>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</si>
  <si>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</si>
  <si>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</si>
  <si>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</si>
  <si>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</si>
  <si>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</si>
  <si>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</si>
  <si>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139711101.S</t>
  </si>
  <si>
    <t>Výkop v uzavretých priestoroch - v hornine 1 až 4</t>
  </si>
  <si>
    <t>m3</t>
  </si>
  <si>
    <t>4</t>
  </si>
  <si>
    <t>2</t>
  </si>
  <si>
    <t>-700715415</t>
  </si>
  <si>
    <t>132201109</t>
  </si>
  <si>
    <t>Príplatok k cene za lepivosť pri hĺbení výkopov zapažených i nezapažených s urovnaním dna v hornine 3</t>
  </si>
  <si>
    <t>1910055615</t>
  </si>
  <si>
    <t>3</t>
  </si>
  <si>
    <t>162201101</t>
  </si>
  <si>
    <t>Vodorovné premiestnenie výkopku z horniny 1-4 do 20m</t>
  </si>
  <si>
    <t>1668317004</t>
  </si>
  <si>
    <t>162501122</t>
  </si>
  <si>
    <t>Vodorovné premiestnenie výkopku po spevnenej ceste z horniny tr.1-4, nad 100 do 1000 m3 na vzdialenosť do 3000 m</t>
  </si>
  <si>
    <t>-1963830151</t>
  </si>
  <si>
    <t>5</t>
  </si>
  <si>
    <t>162501123</t>
  </si>
  <si>
    <t>Vodorovné premiestnenie výkopku po spevnenej ceste z horniny tr.1-4, nad 100 do 1000 m3, príplatok k cene za každých ďalšich a začatých 1000 m</t>
  </si>
  <si>
    <t>-954792083</t>
  </si>
  <si>
    <t>6</t>
  </si>
  <si>
    <t>167101102</t>
  </si>
  <si>
    <t>Nakladanie neuľahnutého výkopku z hornín tr.1-4 nad 100 do 1000 m3</t>
  </si>
  <si>
    <t>1400533835</t>
  </si>
  <si>
    <t>7</t>
  </si>
  <si>
    <t>171201202</t>
  </si>
  <si>
    <t>Uloženie sypaniny na skládky nad 100 do 1000 m3</t>
  </si>
  <si>
    <t>1534161802</t>
  </si>
  <si>
    <t>8</t>
  </si>
  <si>
    <t>171209002</t>
  </si>
  <si>
    <t>Poplatok za skladovanie - zemina a kamenivo (17 05) ostatné</t>
  </si>
  <si>
    <t>t</t>
  </si>
  <si>
    <t>438347782</t>
  </si>
  <si>
    <t>Zakladanie</t>
  </si>
  <si>
    <t>9</t>
  </si>
  <si>
    <t>271573001</t>
  </si>
  <si>
    <t>Násyp pod základové  konštrukcie so zhutnením zo štrkopiesku fr.16-32 mm</t>
  </si>
  <si>
    <t>1703439362</t>
  </si>
  <si>
    <t>10</t>
  </si>
  <si>
    <t>271582001.S</t>
  </si>
  <si>
    <t>Násyp pod základové konštrukcie zo štrku z penového skla (sklopenový granulát)</t>
  </si>
  <si>
    <t>1044052742</t>
  </si>
  <si>
    <t>11</t>
  </si>
  <si>
    <t>289971211.S</t>
  </si>
  <si>
    <t>Zhotovenie vrstvy z geotextílie na upravenom povrchu sklon do 1 : 5 , šírky od 0 do 3 m</t>
  </si>
  <si>
    <t>m2</t>
  </si>
  <si>
    <t>-528413936</t>
  </si>
  <si>
    <t>12</t>
  </si>
  <si>
    <t>M</t>
  </si>
  <si>
    <t>693110002000.S</t>
  </si>
  <si>
    <t>Geotextília polypropylénová netkaná 200 g/m2</t>
  </si>
  <si>
    <t>-18256557</t>
  </si>
  <si>
    <t>13</t>
  </si>
  <si>
    <t>274321312.S</t>
  </si>
  <si>
    <t>Betón základových konštrukcií, železový (bez výstuže), tr. C 20/25</t>
  </si>
  <si>
    <t>14</t>
  </si>
  <si>
    <t>274361821</t>
  </si>
  <si>
    <t>Výstuž základových pásov z ocele 10505(R)</t>
  </si>
  <si>
    <t>953943123.S</t>
  </si>
  <si>
    <t>Osadenie drobných kovových predmetov do betónu pred zabetónovaním, hmotnosti 5-15 kg/kus (bez dodávky)</t>
  </si>
  <si>
    <t>ks</t>
  </si>
  <si>
    <t>1853915767</t>
  </si>
  <si>
    <t>311490004700.S</t>
  </si>
  <si>
    <t>Zemná skrutka s U pätkou, pozinkovaná oceľ - BMF Simpson PILG</t>
  </si>
  <si>
    <t>1968381903</t>
  </si>
  <si>
    <t>Zvislé a kompletné konštrukcie</t>
  </si>
  <si>
    <t>310238411.S</t>
  </si>
  <si>
    <t>Zamurovanie otvoru s plochou nad 0.25 do 1 m2 v murive nadzákladného tehlami na maltu cementovú</t>
  </si>
  <si>
    <t>235451077</t>
  </si>
  <si>
    <t>314275018</t>
  </si>
  <si>
    <t>Komínová zostava Schiedel, jednoprieduchová, DN 200/45°</t>
  </si>
  <si>
    <t>m</t>
  </si>
  <si>
    <t>-219612150</t>
  </si>
  <si>
    <t>Komunikácie</t>
  </si>
  <si>
    <t>271521111R</t>
  </si>
  <si>
    <t>Štrkový násyp, zhutnený, frakcie 0-32 mm</t>
  </si>
  <si>
    <t>1187005787</t>
  </si>
  <si>
    <t>345321414.S</t>
  </si>
  <si>
    <t>Betón vonkajších plôch - konštrukcií železový (bez výstuže) tr. C 20/25</t>
  </si>
  <si>
    <t>-862609112</t>
  </si>
  <si>
    <t>430361821.S1</t>
  </si>
  <si>
    <t>Výstuž bet. konštrukcií z betonárskej ocele 10505(R)</t>
  </si>
  <si>
    <t>741412975</t>
  </si>
  <si>
    <t>434351141.S</t>
  </si>
  <si>
    <t>Debnenie dosky na teréne - tradičné zhotovenie</t>
  </si>
  <si>
    <t>571893513</t>
  </si>
  <si>
    <t>434351142.S</t>
  </si>
  <si>
    <t>Debnenie dosky na teréne - tradičné odstránenie</t>
  </si>
  <si>
    <t>695451757</t>
  </si>
  <si>
    <t>Úpravy povrchov, podlahy, osadenie</t>
  </si>
  <si>
    <t>610991111</t>
  </si>
  <si>
    <t>Zakrývanie výplní vnútorných okenných otvorov, predmetov a konštrukcií</t>
  </si>
  <si>
    <t>-979122692</t>
  </si>
  <si>
    <t>612465114</t>
  </si>
  <si>
    <t>Príprava vnútorného podkladu stien, Regulátor nasiakavosti</t>
  </si>
  <si>
    <t>-1619672226</t>
  </si>
  <si>
    <t>612460313.S</t>
  </si>
  <si>
    <t>Vnútorná omietka stien hlinená jadrová (hrubá), hr. 20 mm</t>
  </si>
  <si>
    <t>-2138491331</t>
  </si>
  <si>
    <t>612460323.S</t>
  </si>
  <si>
    <t>Vnútorná omietka stien hlinená štuková (jemná), hr. 4 mm</t>
  </si>
  <si>
    <t>517283291</t>
  </si>
  <si>
    <t>622463024</t>
  </si>
  <si>
    <t xml:space="preserve">Príprava vonkajšieho podkladu stien, penetračný náter </t>
  </si>
  <si>
    <t>-983582248</t>
  </si>
  <si>
    <t>622464344</t>
  </si>
  <si>
    <t>Vonkajšia vrstvená modelovateľná omietka stien, Baumit CreativTop, difúzne otvorená</t>
  </si>
  <si>
    <t>-991825469</t>
  </si>
  <si>
    <t>622481119.S</t>
  </si>
  <si>
    <t>Potiahnutie vonkajších stien sklotextílnou mriežkou s celoplošným prilepením</t>
  </si>
  <si>
    <t>1341458308</t>
  </si>
  <si>
    <t>625250102</t>
  </si>
  <si>
    <t>Kontaktný zatepľovací systém hr. 60 mm Steico Protect - drevovláknité dosky z MW, skrutkovacie kotvy</t>
  </si>
  <si>
    <t>389684108</t>
  </si>
  <si>
    <t>625250041</t>
  </si>
  <si>
    <t>Kontaktný zatepľovací systém XPS hr. 160 mm, lepený rámovo s prikotvením  - riešenie pre sokel a vodou namáhané časti</t>
  </si>
  <si>
    <t>-564251173</t>
  </si>
  <si>
    <t>631312631.S</t>
  </si>
  <si>
    <t>Mazanina z betónu prostého (m2) hladená dreveným hladidlom, betón tr. C 16/20 hr.do 50 mm</t>
  </si>
  <si>
    <t>1003692533</t>
  </si>
  <si>
    <t>631362422.S</t>
  </si>
  <si>
    <t>Výstuž mazanín z betónov (z kameniva) a z ľahkých betónov zo sietí KARI, priemer drôtu 6/6 mm, veľkosť oka 150x150 mm</t>
  </si>
  <si>
    <t>-2064751514</t>
  </si>
  <si>
    <t>632450295</t>
  </si>
  <si>
    <t>Cementová samonivelizačná stierka, hr.3- 5 mm</t>
  </si>
  <si>
    <t>-2109493964</t>
  </si>
  <si>
    <t>Ostatné konštrukcie a práce-búranie</t>
  </si>
  <si>
    <t>941942001.S</t>
  </si>
  <si>
    <t>Montáž lešenia rámového systémového s podlahami šírky do 0,75 m, výšky do 10 m</t>
  </si>
  <si>
    <t>942691580</t>
  </si>
  <si>
    <t>941942901.S</t>
  </si>
  <si>
    <t>Príplatok za prvý a každý ďalší i začatý týždeň použitia lešenia rámového systémového šírky do 0,75 m, výšky do 10 m</t>
  </si>
  <si>
    <t>784362974</t>
  </si>
  <si>
    <t>941942801.S</t>
  </si>
  <si>
    <t>Demontáž lešenia rámového systémového s podlahami šírky do 0,75 m, výšky do 10 m</t>
  </si>
  <si>
    <t>-1669768077</t>
  </si>
  <si>
    <t>941955001</t>
  </si>
  <si>
    <t>Lešenie ľahké pracovné pomocné, s výškou lešeňovej podlahy do 1,20 m v interiéri</t>
  </si>
  <si>
    <t>1984481595</t>
  </si>
  <si>
    <t>952901111.S</t>
  </si>
  <si>
    <t>Vyčistenie budov pri výške podlaží do 4 m</t>
  </si>
  <si>
    <t>-1894045011</t>
  </si>
  <si>
    <t>953945319.S</t>
  </si>
  <si>
    <t>Hliníkový soklový profil šírky 203 mm</t>
  </si>
  <si>
    <t>248024812</t>
  </si>
  <si>
    <t>953995183</t>
  </si>
  <si>
    <t>Okenný a dverový dilatačný profil Basic (plastový)</t>
  </si>
  <si>
    <t>-735922142</t>
  </si>
  <si>
    <t>953995201</t>
  </si>
  <si>
    <t>Rohová lišta flexibilná (plastová)</t>
  </si>
  <si>
    <t>492987836</t>
  </si>
  <si>
    <t>953996121</t>
  </si>
  <si>
    <t>Okenný APU profil s integrovanou tkaninou</t>
  </si>
  <si>
    <t>1654296505</t>
  </si>
  <si>
    <t>99</t>
  </si>
  <si>
    <t>Presun hmôt HSV</t>
  </si>
  <si>
    <t>998011001</t>
  </si>
  <si>
    <t>Presun hmôt pre budovy  (801, 803, 812), zvislá konštr. z tehál, tvárnic, z kovu výšky do 6 m</t>
  </si>
  <si>
    <t>-69606674</t>
  </si>
  <si>
    <t>PSV</t>
  </si>
  <si>
    <t>Práce a dodávky PSV</t>
  </si>
  <si>
    <t>711</t>
  </si>
  <si>
    <t>Izolácie proti vode a vlhkosti</t>
  </si>
  <si>
    <t>711170120.S</t>
  </si>
  <si>
    <t>Zvislý ochranný a drenážny systém nopovou fóliou a geotextíliou pre zaťažitelné podklady</t>
  </si>
  <si>
    <t>16</t>
  </si>
  <si>
    <t>-782292189</t>
  </si>
  <si>
    <t>711210100</t>
  </si>
  <si>
    <t>Zhotovenie dvojnásobnej izol. stierky pod keramické obklady v interiéri na ploche vodorovnej a zvislej</t>
  </si>
  <si>
    <t>-1678492345</t>
  </si>
  <si>
    <t>5856051350</t>
  </si>
  <si>
    <t>Stierka izolačná, na báze syntetickej živice, (tekutá hydroizolačná fólia) - pod keramický obklad</t>
  </si>
  <si>
    <t>kg</t>
  </si>
  <si>
    <t>32</t>
  </si>
  <si>
    <t>-357236539</t>
  </si>
  <si>
    <t>998711201.S</t>
  </si>
  <si>
    <t>Presun hmôt pre izoláciu proti vode v objektoch výšky do 6 m</t>
  </si>
  <si>
    <t>%</t>
  </si>
  <si>
    <t>-2075256570</t>
  </si>
  <si>
    <t>713</t>
  </si>
  <si>
    <t>Izolácie tepelné</t>
  </si>
  <si>
    <t>713121121.S</t>
  </si>
  <si>
    <t>Montáž tepelnej izolácie podláh minerálnou vlnou, kladená voľne</t>
  </si>
  <si>
    <t>10243543</t>
  </si>
  <si>
    <t>631440021800.S</t>
  </si>
  <si>
    <t>Doska z drevovlákna hr. 30 mm, izolácia vhodná pre ľahké aj ťažké plávajúce podlahy - kročajová</t>
  </si>
  <si>
    <t>220207773</t>
  </si>
  <si>
    <t>713136010.S</t>
  </si>
  <si>
    <t>Montáž tepelnej izolácie stien fúkanou celulózou hrúbky do 14 cm vrátane drevenej podkonštrukcie - roštu 140 mm</t>
  </si>
  <si>
    <t>-865702553</t>
  </si>
  <si>
    <t>629110000100.S</t>
  </si>
  <si>
    <t>Celulózová - fúkaná tepelná izolácia hrúbky do 14 cm</t>
  </si>
  <si>
    <t>880656281</t>
  </si>
  <si>
    <t>713161530</t>
  </si>
  <si>
    <t>Montáž tepelnej izolácie striech šikmých fúkanou celulózou medzi drevené nosníky s doteplením drevovláknitou doskou hr. 25 mm s parozábrnou - fóliou - S1</t>
  </si>
  <si>
    <t>550743472</t>
  </si>
  <si>
    <t>631440003500</t>
  </si>
  <si>
    <t>Celulózová - fúkaná tepelná izolácia hrúbky do 30 cm</t>
  </si>
  <si>
    <t>982460432</t>
  </si>
  <si>
    <t>631440003800</t>
  </si>
  <si>
    <t>Seico uviversal 25x575x1220 mm, drevovláknitá izolácia pre šikmé strechy</t>
  </si>
  <si>
    <t>1213715843</t>
  </si>
  <si>
    <t>998713201</t>
  </si>
  <si>
    <t>Presun hmôt pre izolácie tepelné v objektoch výšky do 6 m</t>
  </si>
  <si>
    <t>-1441031986</t>
  </si>
  <si>
    <t>762</t>
  </si>
  <si>
    <t>Konštrukcie tesárske</t>
  </si>
  <si>
    <t>762332130.S</t>
  </si>
  <si>
    <t>Montáž viazaných konštrukcií krovov striech z reziva priemernej plochy 224 - 288 cm2</t>
  </si>
  <si>
    <t>727236549</t>
  </si>
  <si>
    <t>605120007700.S</t>
  </si>
  <si>
    <t>Hranoly zo smrekovca neopracované hranené akosť I dĺ. na mieru mm, hr. X mm, š. Y mm</t>
  </si>
  <si>
    <t>762313113.S</t>
  </si>
  <si>
    <t>Montáž oceľových spojovacích prostriedkov - svorníkov, skrutiek dĺžky nad 300 do 450 mm</t>
  </si>
  <si>
    <t>762341201.S</t>
  </si>
  <si>
    <t>Montáž latovania jednoduchých striech pre sklon do 60°</t>
  </si>
  <si>
    <t>605120002800.S</t>
  </si>
  <si>
    <t>Hranoly z mäkkého reziva neopracované nehranené akosť II, prierez 25-100 cm2</t>
  </si>
  <si>
    <t>762341252.S</t>
  </si>
  <si>
    <t>Montáž kontralát pre sklon od 22° do 35°</t>
  </si>
  <si>
    <t>-2114206664</t>
  </si>
  <si>
    <t>-1817533565</t>
  </si>
  <si>
    <t>762431305.S</t>
  </si>
  <si>
    <t>Obloženie podrímsových častí strechy z dosiek OSB skrutkovaných na zraz hr. dosky 20 mm</t>
  </si>
  <si>
    <t>-1482837664</t>
  </si>
  <si>
    <t>762332110.S</t>
  </si>
  <si>
    <t>Montáž zosilnenia krovov stirech z reziva priemernej plochy 125 cm2</t>
  </si>
  <si>
    <t>733014983</t>
  </si>
  <si>
    <t>605120006900.S</t>
  </si>
  <si>
    <t>-850906994</t>
  </si>
  <si>
    <t>762333110.S</t>
  </si>
  <si>
    <t>Montáž konštrukcií krovov striech z vopred vyrobených nosníkov</t>
  </si>
  <si>
    <t>-780757799</t>
  </si>
  <si>
    <t>605480000700.S</t>
  </si>
  <si>
    <t>I - Nosníky STEIKO SJ60 výšky 300 mm</t>
  </si>
  <si>
    <t>1502774271</t>
  </si>
  <si>
    <t>767340095.S</t>
  </si>
  <si>
    <t>Montáž drevenej pergoly z pôdorysnej plochy</t>
  </si>
  <si>
    <t>553580005100.S</t>
  </si>
  <si>
    <t>Pergola drevená rozpis prvkov viď v PD</t>
  </si>
  <si>
    <t>998762202.S</t>
  </si>
  <si>
    <t>Presun hmôt pre konštrukcie tesárske v objektoch výšky do 12 m</t>
  </si>
  <si>
    <t>1241145700</t>
  </si>
  <si>
    <t>763</t>
  </si>
  <si>
    <t>Konštrukcie - drevostavby</t>
  </si>
  <si>
    <t>763116662</t>
  </si>
  <si>
    <t>Priečka hr. 100 mm dvojito opláštená doskami Rigidur H 12.5 mm a RBI 12.5 mm na líci, s vloženou izoláciou, CW 50</t>
  </si>
  <si>
    <t>-123515481</t>
  </si>
  <si>
    <t>763116682</t>
  </si>
  <si>
    <t>Priečka hr. 150 mm dvojito opláštená doskami Rigidur H 12.5 mm a RBI 12.5 mm na líci, s vloženou izoláciou, CW 100</t>
  </si>
  <si>
    <t>-271199890</t>
  </si>
  <si>
    <t>763116881</t>
  </si>
  <si>
    <t>Bezpečnostná priečka SDK hr. 200 mm dvojito opláštená doskami RBI 12,5 mm s tep. izoláciou MW 50 mm, CW 50</t>
  </si>
  <si>
    <t>1760281006</t>
  </si>
  <si>
    <t>763122331</t>
  </si>
  <si>
    <t>Predsadená SDK stena hr. 75 mm, jednoduchá kca UD a CD dosky 2x RB-I hr. 12,5 mm TI hr. 50 mm</t>
  </si>
  <si>
    <t>1725098377</t>
  </si>
  <si>
    <t>763138222</t>
  </si>
  <si>
    <t>Podhľad rovný SDK RB-I 12.5 mm závesný, dvojúrovňová oceľová podkonštrukcia CD</t>
  </si>
  <si>
    <t>-411325610</t>
  </si>
  <si>
    <t>763138611</t>
  </si>
  <si>
    <t>Podhľad RIGIPS RF-I 1x15 mm - OK, podkrovie,upevnenie priame</t>
  </si>
  <si>
    <t>352277999</t>
  </si>
  <si>
    <t>763151200</t>
  </si>
  <si>
    <t>SDK suchá podlaha KNAUF F141 z panelov 2000x600x25 mm bez podsypu</t>
  </si>
  <si>
    <t>1215823772</t>
  </si>
  <si>
    <t>763152315</t>
  </si>
  <si>
    <t>Montáž SDK suchá podlaha KNAUF F146 z panelov 2000x600x12.5 mm bez podsypu</t>
  </si>
  <si>
    <t>1712801543</t>
  </si>
  <si>
    <t>590120000500</t>
  </si>
  <si>
    <t>Doska sadrokratónová, suchá podlaha Knauf F 146, hr. 12,5 mm, šxl 600x2000 mm</t>
  </si>
  <si>
    <t>1220099234</t>
  </si>
  <si>
    <t>763750150</t>
  </si>
  <si>
    <t>Montáž drevených podláh exotických na terasy, balkóny</t>
  </si>
  <si>
    <t>-280839549</t>
  </si>
  <si>
    <t>611980004700</t>
  </si>
  <si>
    <t>Drevená podlahová doska terasová, hrxš 25x145 mm, Bangkirai Balau, jemné/hrubé vrúbkovanie, komorovo sušená na max. 22%</t>
  </si>
  <si>
    <t>75404511</t>
  </si>
  <si>
    <t>998763401</t>
  </si>
  <si>
    <t>Presun hmôt pre sádrokartónové konštrukcie v stavbách(objektoch )výšky do 7 m</t>
  </si>
  <si>
    <t>-1855976815</t>
  </si>
  <si>
    <t>764</t>
  </si>
  <si>
    <t>Konštrukcie klampiarske</t>
  </si>
  <si>
    <t>764352425</t>
  </si>
  <si>
    <t>Žľaby z pozinkovaného farbeného PZf plechu, pododkvapové polkruhové r.š. 333 mm</t>
  </si>
  <si>
    <t>-1268345509</t>
  </si>
  <si>
    <t>764359411</t>
  </si>
  <si>
    <t>Kotlík kónický z pozinkovaného farbeného PZf plechu, pre rúry s priemerom do 100 mm</t>
  </si>
  <si>
    <t>2091733113</t>
  </si>
  <si>
    <t>764454453</t>
  </si>
  <si>
    <t>Zvodové rúry z pozinkovaného farbeného PZf plechu, kruhové priemer 100 mm</t>
  </si>
  <si>
    <t>-1969321301</t>
  </si>
  <si>
    <t>764430440.S</t>
  </si>
  <si>
    <t>Oplechovanie muriva a atík z pozinkovaného farbeného PZf plechu, vrátane rohov r.š. 500 mm</t>
  </si>
  <si>
    <t>-1307042083</t>
  </si>
  <si>
    <t>764331430.S</t>
  </si>
  <si>
    <t>Lemovanie z pozinkovaného farbeného PZf plechu, múrov na strechách s tvrdou krytinou r.š. 330 mm</t>
  </si>
  <si>
    <t>190241856</t>
  </si>
  <si>
    <t>764410430</t>
  </si>
  <si>
    <t>Oplechovanie parapetov z pozinkovaného farbeného PZf plechu, vrátane rohov r.š. 200 mm</t>
  </si>
  <si>
    <t>-105403529</t>
  </si>
  <si>
    <t>998764201</t>
  </si>
  <si>
    <t>Presun hmôt pre konštrukcie klampiarske v objektoch výšky do 6 m</t>
  </si>
  <si>
    <t>-1462457056</t>
  </si>
  <si>
    <t>765</t>
  </si>
  <si>
    <t>Konštrukcie - krytiny tvrdé</t>
  </si>
  <si>
    <t>765312503</t>
  </si>
  <si>
    <t>Keramická krytina TONDACH, striech so sklon od 22° do 35°</t>
  </si>
  <si>
    <t>1553280616</t>
  </si>
  <si>
    <t>765314301</t>
  </si>
  <si>
    <t>Hrebeň TONDACH, s použitím vetracieho pásu hliník, sklon od 22° do 35°</t>
  </si>
  <si>
    <t>1593871080</t>
  </si>
  <si>
    <t>765314523</t>
  </si>
  <si>
    <t>Odkvapová hrana TONDACH, pre profilovanú krytinu hliník</t>
  </si>
  <si>
    <t>-1880520018</t>
  </si>
  <si>
    <t>765315351</t>
  </si>
  <si>
    <t>Olemovanie prestupov cez strechu - komín</t>
  </si>
  <si>
    <t>1079469396</t>
  </si>
  <si>
    <t>765901402</t>
  </si>
  <si>
    <t>Strešná fólia TONDACH od 22° do 35°, na krokvy</t>
  </si>
  <si>
    <t>1637799299</t>
  </si>
  <si>
    <t>998765202</t>
  </si>
  <si>
    <t>Presun hmôt pre tvrdé krytiny v objektoch výšky nad 6 do 12 m</t>
  </si>
  <si>
    <t>-481167270</t>
  </si>
  <si>
    <t>766</t>
  </si>
  <si>
    <t>Konštrukcie stolárske</t>
  </si>
  <si>
    <t>766621081.S</t>
  </si>
  <si>
    <t>Montáž okna dreveného na PUR penu</t>
  </si>
  <si>
    <t>181239598</t>
  </si>
  <si>
    <t>611410005300</t>
  </si>
  <si>
    <t>Okno dvojkrídlové O, vxš 1200x870 mm, izolačné dvojsklo, viď výpis v PD - O01                                            (V prípade veľkého poškodenia, prípadne nákladov vyrobiť nové podľa nového otvoru)</t>
  </si>
  <si>
    <t>829351440</t>
  </si>
  <si>
    <t>Okno dvojkrídlové O, vxš 1500x1040 mm, izolačné dvojsklo, viď výpis v PD - O03 a                                            (V prípade veľkého poškodenia, prípadne nákladov vyrobiť nové podľa nového otvoru)</t>
  </si>
  <si>
    <t>Okno dvojkrídlové O, vxš 1500x1040 mm, izolačné dvojsklo, viď výpis v PD - O03 b</t>
  </si>
  <si>
    <t>Okno dvojkrídlové O, vxš 1300x1760 mm, izolačné dvojsklo, viď výpis v PD - O06                                            (V prípade veľkého poškodenia, prípadne nákladov vyrobiť nové podľa nového otvoru)</t>
  </si>
  <si>
    <t>611410005300.S2</t>
  </si>
  <si>
    <t xml:space="preserve">Okno dvojkrídlové O, vxš 1500x900 mm, izolačné trojsklo, systémové, s nadsvetlíkoml,  viď výpis v PD - O17 </t>
  </si>
  <si>
    <t>-1326569653</t>
  </si>
  <si>
    <t>611410005300.S3</t>
  </si>
  <si>
    <t>Okno dvojkrídlové O, vxš 1500x1000 mm, izolačné trojsklo, systémové, s nadsvetlíkoml,  viď výpis v PD - O18</t>
  </si>
  <si>
    <t>54584195</t>
  </si>
  <si>
    <t>611410007400</t>
  </si>
  <si>
    <t>Okno jednokrídlové O, vxš 570x550 mm, izolačné dvojsklo, viď výpis v PD - O5</t>
  </si>
  <si>
    <t>1028851066</t>
  </si>
  <si>
    <t>766641161.S</t>
  </si>
  <si>
    <t>Montáž dverí drevených, vchodových, 1 m obvodu dverí</t>
  </si>
  <si>
    <t>876282122</t>
  </si>
  <si>
    <t>611720000500</t>
  </si>
  <si>
    <t>Dvere jednokrídlové vstupné presklené mliečne kalné sklo s bezpečnostným zámkom, 1200x2115 mm - 02  - špecifikácie viď vo výpise PD</t>
  </si>
  <si>
    <t>1682414657</t>
  </si>
  <si>
    <t>6117200005000000</t>
  </si>
  <si>
    <t>Dvere jednokrídlové preskelné s bezpečnostným zámkom ,šxv 800x2365 mm - 016  - špecifikácie viď vo výpise PD</t>
  </si>
  <si>
    <t>470595428</t>
  </si>
  <si>
    <t>6117200005000</t>
  </si>
  <si>
    <t>Dvere jednokrídlové vstupné presklené mliečne kalné sklo s bezpečnostným zámkom ,šxv 900x2095 mm - 04  - špecifikácie viď vo výpise PD</t>
  </si>
  <si>
    <t>-437961049</t>
  </si>
  <si>
    <t>61172000050001</t>
  </si>
  <si>
    <t>Dvere jednokrídlové vstupné presklené s bezpečnostným zámkom ,šxv 1110x2050 mm - 07  - špecifikácie viď vo výpise PD</t>
  </si>
  <si>
    <t>2072697460</t>
  </si>
  <si>
    <t>611720000500001</t>
  </si>
  <si>
    <t>Dvere dvojkrídlové vstupné presklené s bezpečnostným zámkom ,šxv 2100x2050 mm - O08  - špecifikácie viď vo výpise PD</t>
  </si>
  <si>
    <t>-894938639</t>
  </si>
  <si>
    <t>766662112</t>
  </si>
  <si>
    <t>Montáž dverového krídla otočného jednokrídlového poldrážkového, do existujúcej zárubne, vrátane kovania</t>
  </si>
  <si>
    <t>1638112722</t>
  </si>
  <si>
    <t>549150000600</t>
  </si>
  <si>
    <t>Kľučka dverová 2x, 2x rozeta BB, FAB, nehrdzavejúca oceľ, povrch nerez brúsený</t>
  </si>
  <si>
    <t>1446758953</t>
  </si>
  <si>
    <t>611610000400</t>
  </si>
  <si>
    <t>Dvere vnútorné jednokrídlové, šírka 600-1000 mm, výplň papierová voština, povrch fólia M10, plné - špecifikácie viď výpis v PD</t>
  </si>
  <si>
    <t>-1427781201</t>
  </si>
  <si>
    <t>766702111</t>
  </si>
  <si>
    <t>Montáž zárubní obložkových pre dvere jednokrídlové</t>
  </si>
  <si>
    <t>1691128389</t>
  </si>
  <si>
    <t>611810000800</t>
  </si>
  <si>
    <t>Zárubňa vnútorná obložková, šírka 600-1200 mm, výška1970 mm, DTD doska, povrch fólia, pre stenu, pre dvere - špecifikácie viď výpis v PD</t>
  </si>
  <si>
    <t>-1197504693</t>
  </si>
  <si>
    <t>766671003</t>
  </si>
  <si>
    <t>Montáž okna strešného VELUX, veľkosť okna 78x140 cm M 08 so zatepľovacou sadou, parozábranou a lemovaním</t>
  </si>
  <si>
    <t>-926251167</t>
  </si>
  <si>
    <t>611310004900</t>
  </si>
  <si>
    <t>Strešné okno drevené kyvné VELUX GZL 1051 MK08, šxv 780x1400 mm s madlom</t>
  </si>
  <si>
    <t>-793776064</t>
  </si>
  <si>
    <t>611380003400</t>
  </si>
  <si>
    <t>Lemovanie hliníkové VELUX EDW MK08, šxv 780x1400 mm bez zatepľovacej sady, pre profilovanú strešnú krytinu do 120 mm</t>
  </si>
  <si>
    <t>1963360516</t>
  </si>
  <si>
    <t>611380008700</t>
  </si>
  <si>
    <t>Manžeta z parotesnej fólie VELUX BBX MK08, šxv 780x1400 mm</t>
  </si>
  <si>
    <t>-108505903</t>
  </si>
  <si>
    <t>766694124.S</t>
  </si>
  <si>
    <t>Montáž parapetnej dosky drevenej šírky nad 300 mm, dĺžky nad 2600 mm</t>
  </si>
  <si>
    <t>-1121657968</t>
  </si>
  <si>
    <t>611550001400.S</t>
  </si>
  <si>
    <t>Parapetná doska vnútorná, šírka 600 mm, z dreveného masívu</t>
  </si>
  <si>
    <t>-1357633607</t>
  </si>
  <si>
    <t>998766201.S</t>
  </si>
  <si>
    <t>Presun hmot pre konštrukcie stolárske v objektoch výšky do 6 m</t>
  </si>
  <si>
    <t>-858092856</t>
  </si>
  <si>
    <t>767</t>
  </si>
  <si>
    <t>Konštrukcie doplnkové kovové</t>
  </si>
  <si>
    <t>767230060</t>
  </si>
  <si>
    <t>Montáž madla kovového do steny, kotvenie z boku</t>
  </si>
  <si>
    <t>-416812149</t>
  </si>
  <si>
    <t>553520000200</t>
  </si>
  <si>
    <t>Madlo kovové pre schody kotvené do steny</t>
  </si>
  <si>
    <t>784327799</t>
  </si>
  <si>
    <t>767995380.S</t>
  </si>
  <si>
    <t>Výroba doplnku stavebného atypického o hmotnosti od 20,01 do 300 kg stupňa zložitosti 1 - doplnkového</t>
  </si>
  <si>
    <t>515011970</t>
  </si>
  <si>
    <t>767995104.S</t>
  </si>
  <si>
    <t>Montáž (osadenie) ostatných atypických kovových stavebných doplnkových konštrukcií nad 20 do 50 kg</t>
  </si>
  <si>
    <t>-134638240</t>
  </si>
  <si>
    <t>767995107</t>
  </si>
  <si>
    <t>Montáž ostatných atypických kovových stavebných doplnkových konštrukcií nad 250 do 500 kg - schodisko</t>
  </si>
  <si>
    <t>212789277</t>
  </si>
  <si>
    <t>767995390</t>
  </si>
  <si>
    <t>Výroba doplnku stavebného atypického o hmotnosti od 20,01 do 300 kg stupňa zložitosti 3 - schodisko</t>
  </si>
  <si>
    <t>-1199163461</t>
  </si>
  <si>
    <t>998767202</t>
  </si>
  <si>
    <t>Presun hmôt pre kovové stavebné doplnkové konštrukcie v objektoch výšky nad 6 do 12 m</t>
  </si>
  <si>
    <t>-871411770</t>
  </si>
  <si>
    <t>771</t>
  </si>
  <si>
    <t>Podlahy z dlaždíc</t>
  </si>
  <si>
    <t>771576109</t>
  </si>
  <si>
    <t>Montáž podláh z dlaždíc keramických do tmelu flexibilného aj mrazuvzdorného veľ. 300 x 300 mm</t>
  </si>
  <si>
    <t>1960217055</t>
  </si>
  <si>
    <t>5978650320</t>
  </si>
  <si>
    <t>Dlaždice keramické, lxvxhr 297x297x12 mm</t>
  </si>
  <si>
    <t>-1411035695</t>
  </si>
  <si>
    <t>998771201</t>
  </si>
  <si>
    <t>Presun hmôt pre podlahy z dlaždíc v objektoch výšky do 6m</t>
  </si>
  <si>
    <t>-890091018</t>
  </si>
  <si>
    <t>775</t>
  </si>
  <si>
    <t>Podlahy vlysové a parketové</t>
  </si>
  <si>
    <t>775413130</t>
  </si>
  <si>
    <t>Montáž podlahových soklíkov alebo líšt obvodových lepením</t>
  </si>
  <si>
    <t>1139062278</t>
  </si>
  <si>
    <t>6119800951</t>
  </si>
  <si>
    <t>Lišta soklová - drevená lišta, typ: profil, drevený masív,dub, buk a parený buk (30x18 mm) dĺž. 2,0 a viac m</t>
  </si>
  <si>
    <t>-734554943</t>
  </si>
  <si>
    <t>775530040.S</t>
  </si>
  <si>
    <t>Montáž palubovej podlahy masívnej, lepením</t>
  </si>
  <si>
    <t>-2085602032</t>
  </si>
  <si>
    <t>611980002110.S</t>
  </si>
  <si>
    <t>Parkety veľkoplošné drevené, hrúbka 20 mm</t>
  </si>
  <si>
    <t>-1026041286</t>
  </si>
  <si>
    <t>775550080</t>
  </si>
  <si>
    <t>Montáž podlahy z laminátových a drevených parkiet, šírka do 190 mm, položená voľne</t>
  </si>
  <si>
    <t>-452631011</t>
  </si>
  <si>
    <t>611980003060</t>
  </si>
  <si>
    <t xml:space="preserve">Podlaha laminátová, hrúbka 15 mm, záťažová trieda </t>
  </si>
  <si>
    <t>-861569257</t>
  </si>
  <si>
    <t>775592110.S</t>
  </si>
  <si>
    <t>Montáž podložky vyrovnávacej a tlmiacej penovej hr.4 mm pod podlahy</t>
  </si>
  <si>
    <t>-961227900</t>
  </si>
  <si>
    <t>283230008500.S</t>
  </si>
  <si>
    <t>Podložka z penového PE pod plávajúce podlahy, hr. 4 mm</t>
  </si>
  <si>
    <t>-2081266103</t>
  </si>
  <si>
    <t>998775201</t>
  </si>
  <si>
    <t>Presun hmôt pre podlahy vlysové a parketové v objektoch výšky do 6 m</t>
  </si>
  <si>
    <t>-1299735324</t>
  </si>
  <si>
    <t>781</t>
  </si>
  <si>
    <t>Obklady</t>
  </si>
  <si>
    <t>781445018</t>
  </si>
  <si>
    <t>Montáž obkladov vnútor. stien z obkladačiek kladených do tmelu veľ. X x Y mm</t>
  </si>
  <si>
    <t>-1237566792</t>
  </si>
  <si>
    <t>5976574000</t>
  </si>
  <si>
    <t>Obkladačky keramické jednofarebné hladké lxv X x Y x Z mm</t>
  </si>
  <si>
    <t>-473690715</t>
  </si>
  <si>
    <t>998781201</t>
  </si>
  <si>
    <t>Presun hmôt pre obklady keramické v objektoch výšky do 6 m</t>
  </si>
  <si>
    <t>609180368</t>
  </si>
  <si>
    <t>782</t>
  </si>
  <si>
    <t>Obklady z prírodného a konglomerovaného kameňa</t>
  </si>
  <si>
    <t>782631323.S</t>
  </si>
  <si>
    <t>Montáž obkladu štiepaných kameňov, hr. do 50 mm</t>
  </si>
  <si>
    <t>1005145796</t>
  </si>
  <si>
    <t>583840011700.S</t>
  </si>
  <si>
    <t>Doska obkladová kamenná štiepaná, hrúbka 30 mm, z usadených hornín - sivo-okrová</t>
  </si>
  <si>
    <t>-1565428598</t>
  </si>
  <si>
    <t>998782201.S</t>
  </si>
  <si>
    <t>Presun hmôt pre kamenné obklady v objektoch výšky do 6 m</t>
  </si>
  <si>
    <t>2072890556</t>
  </si>
  <si>
    <t>783</t>
  </si>
  <si>
    <t>Nátery</t>
  </si>
  <si>
    <t>783180122</t>
  </si>
  <si>
    <t>Nátery oceľových konštrukcií protipožiarne vypeňovacie ťažkých A, Plamostop P9 hr. 300 µm</t>
  </si>
  <si>
    <t>-1506036281</t>
  </si>
  <si>
    <t>783782404</t>
  </si>
  <si>
    <t>Nátery tesárskych konštrukcií, povrchová impregnácia proti drevokaznému hmyzu, hubám a plesniam, jednonásobná</t>
  </si>
  <si>
    <t>-555590498</t>
  </si>
  <si>
    <t>783812130</t>
  </si>
  <si>
    <t>Nátery olejové farby dvojnás. drevených konštrukcií</t>
  </si>
  <si>
    <t>-1119190230</t>
  </si>
  <si>
    <t>784</t>
  </si>
  <si>
    <t>Maľby</t>
  </si>
  <si>
    <t>784410100</t>
  </si>
  <si>
    <t>Penetrovanie jednonásobné jemnozrnných podkladov výšky do 3,80 m</t>
  </si>
  <si>
    <t>663132871</t>
  </si>
  <si>
    <t>784410500</t>
  </si>
  <si>
    <t>Prebrúsenie a oprášenie jemnozrnných povrchov výšky do 3,80 m</t>
  </si>
  <si>
    <t>-62929998</t>
  </si>
  <si>
    <t>784410600</t>
  </si>
  <si>
    <t>Vyrovnanie trhlín a nerovností na jemnozrnných povrchoch výšky do 3,80 m</t>
  </si>
  <si>
    <t>152335279</t>
  </si>
  <si>
    <t>784418011</t>
  </si>
  <si>
    <t>Zakrývanie otvorov, fóliou v miestnostiach</t>
  </si>
  <si>
    <t>1857829473</t>
  </si>
  <si>
    <t>784418012</t>
  </si>
  <si>
    <t>Zakrývanie podláh a zariadení papierom v miestnostiach alebo na schodisku</t>
  </si>
  <si>
    <t>-488935495</t>
  </si>
  <si>
    <t>784423271</t>
  </si>
  <si>
    <t>Maľby vápenné tónované dvojnásobné, ručne nanášané na jemnozrnný podklad výšky do 3,80 m</t>
  </si>
  <si>
    <t>-263273800</t>
  </si>
  <si>
    <t>-2035417988</t>
  </si>
  <si>
    <t>-161073846</t>
  </si>
  <si>
    <t>-1768402998</t>
  </si>
  <si>
    <t>1952060817</t>
  </si>
  <si>
    <t>SO01´ - Búracie práce</t>
  </si>
  <si>
    <t xml:space="preserve">    725 - Zdravotechnika - zariaďovacie predmety</t>
  </si>
  <si>
    <t xml:space="preserve">    733 - Ústredné kúrenie - rozvodné potrubie</t>
  </si>
  <si>
    <t>113106611.S</t>
  </si>
  <si>
    <t>Rozoberanie zámkovej dlažby všetkých druhov v ploche,  -0,2600 t</t>
  </si>
  <si>
    <t>-330957536</t>
  </si>
  <si>
    <t>113107132.S</t>
  </si>
  <si>
    <t>Odstránenie krytu v ploche do 200 m2 z betónu prostého, hr. vrstvy 150 do 300 mm,  -0,50000t</t>
  </si>
  <si>
    <t>1987997162</t>
  </si>
  <si>
    <t>113204111.S</t>
  </si>
  <si>
    <t>Vytrhanie obrúb kamenných, s vybúraním lôžka, záhonových,  -0,04000t</t>
  </si>
  <si>
    <t>1829999146</t>
  </si>
  <si>
    <t>131211101.S</t>
  </si>
  <si>
    <t>Odkopávky a vykopávky v hornine tr.3 súdržných - ručným náradím v stiesnenom priestore - pivnica sklad</t>
  </si>
  <si>
    <t>142054556</t>
  </si>
  <si>
    <t>131211119.S</t>
  </si>
  <si>
    <t>Príplatok za lepivosť pri hĺbení ručným náradím v hornine tr. 3</t>
  </si>
  <si>
    <t>-1011762565</t>
  </si>
  <si>
    <t>631591125.S</t>
  </si>
  <si>
    <t>Odstránenie násyp nad záklopom stropu - ručne</t>
  </si>
  <si>
    <t>1875849495</t>
  </si>
  <si>
    <t>944944103.S</t>
  </si>
  <si>
    <t>Ochranné provizórne prekrytie otvorenej strechy nepremokavou plachtou na boku uchytenou o konštrukciu, 2,5x40 m</t>
  </si>
  <si>
    <t>-815991981</t>
  </si>
  <si>
    <t>-1077103999</t>
  </si>
  <si>
    <t>962031132.S</t>
  </si>
  <si>
    <t>Búranie priečok alebo vybúranie otvorov plochy nad 4 m2 z tehál pálených, plných alebo dutých hr. do 150 mm,  -0,19600t</t>
  </si>
  <si>
    <t>-76755474</t>
  </si>
  <si>
    <t>962032631.S</t>
  </si>
  <si>
    <t>Búranie komínov. muriva z tehál nad strechou na akúkoľvek maltu,  -1,63300t</t>
  </si>
  <si>
    <t>-1158409231</t>
  </si>
  <si>
    <t>962042321.S</t>
  </si>
  <si>
    <t>Búranie muriva alebo vybúranie otvorov plochy nad 4 m2 zmiešaného nosného muriva nadzákladného,  -2,20000t</t>
  </si>
  <si>
    <t>1943973149</t>
  </si>
  <si>
    <t>965043321.S</t>
  </si>
  <si>
    <t>Búranie podkladov, mazanín,betón s poterom, hr.nad 100 mm, plochy do 1 m2 -2,20000t</t>
  </si>
  <si>
    <t>1151845876</t>
  </si>
  <si>
    <t>965081712.S</t>
  </si>
  <si>
    <t>Búranie dlažieb, bez podklad. lôžka keramických dlaždíc hr. do 10 mm,  -0,02000t</t>
  </si>
  <si>
    <t>-11215896</t>
  </si>
  <si>
    <t>966001234.S</t>
  </si>
  <si>
    <t>Demontáž dreveného prístrešku terasy so strechou pôdorysnej plchy 4x6 m,  -2,47400 t</t>
  </si>
  <si>
    <t>-146568334</t>
  </si>
  <si>
    <t>15</t>
  </si>
  <si>
    <t>967031132.S</t>
  </si>
  <si>
    <t>Prikresanie rovných ostení, bez odstupu, po hrubom vybúraní otvorov, v murive tehl. na maltu,  -0,05700t</t>
  </si>
  <si>
    <t>1307721721</t>
  </si>
  <si>
    <t>968061115.S</t>
  </si>
  <si>
    <t>Demontáž okien drevených, 1 bm obvodu - 0,008t</t>
  </si>
  <si>
    <t>1744975882</t>
  </si>
  <si>
    <t>17</t>
  </si>
  <si>
    <t>968071116.S</t>
  </si>
  <si>
    <t>Demontáž dverí drevených, 1 bm obvodu - 0,005t</t>
  </si>
  <si>
    <t>-918193519</t>
  </si>
  <si>
    <t>18</t>
  </si>
  <si>
    <t>978021191.S</t>
  </si>
  <si>
    <t>Otlčenie omietok stien vnútorných v rozsahu do 100 %,  -0,06100t</t>
  </si>
  <si>
    <t>-725029666</t>
  </si>
  <si>
    <t>19</t>
  </si>
  <si>
    <t>978059511.S</t>
  </si>
  <si>
    <t>Odsekanie a odobratie obkladov stien z obkladačiek vnútorných vrátane podkladovej omietky do 2 m2,  -0,06800t</t>
  </si>
  <si>
    <t>1539731730</t>
  </si>
  <si>
    <t>20</t>
  </si>
  <si>
    <t>978059611.S</t>
  </si>
  <si>
    <t>Odsekanie a odobratie obkladov stien z obkladačiek vonkajších vrátane podkladovej omietky do 2 m2,  -0,08900t</t>
  </si>
  <si>
    <t>1923169174</t>
  </si>
  <si>
    <t>21</t>
  </si>
  <si>
    <t>979081111</t>
  </si>
  <si>
    <t>Odvoz sutiny a vybúraných hmôt na skládku do 1 km</t>
  </si>
  <si>
    <t>-1898917706</t>
  </si>
  <si>
    <t>22</t>
  </si>
  <si>
    <t>979081121</t>
  </si>
  <si>
    <t>Odvoz sutiny a vybúraných hmôt na skládku za každý ďalší 1 km</t>
  </si>
  <si>
    <t>-276502758</t>
  </si>
  <si>
    <t>979082111.S</t>
  </si>
  <si>
    <t>Vnútrostavenisková doprava sutiny a vybúraných hmôt do 10 m</t>
  </si>
  <si>
    <t>-103078880</t>
  </si>
  <si>
    <t>24</t>
  </si>
  <si>
    <t>979082121.S</t>
  </si>
  <si>
    <t>Vnútrostavenisková doprava sutiny a vybúraných hmôt za každých ďalších 5 m</t>
  </si>
  <si>
    <t>138900825</t>
  </si>
  <si>
    <t>25</t>
  </si>
  <si>
    <t>979089012</t>
  </si>
  <si>
    <t>Poplatok za skladovanie - betón, tehly, dlaždice (17 01) ostatné</t>
  </si>
  <si>
    <t>-1298922777</t>
  </si>
  <si>
    <t>26</t>
  </si>
  <si>
    <t>979089713.S</t>
  </si>
  <si>
    <t>Prenájom kontajneru 7 m3</t>
  </si>
  <si>
    <t>854559384</t>
  </si>
  <si>
    <t>27</t>
  </si>
  <si>
    <t>998981123.S</t>
  </si>
  <si>
    <t>Presun hmôt na demoláciu objektov bez obmedzenia vykonávanú postupným rozoberaním</t>
  </si>
  <si>
    <t>30053530</t>
  </si>
  <si>
    <t>725</t>
  </si>
  <si>
    <t>Zdravotechnika - zariaďovacie predmety</t>
  </si>
  <si>
    <t>28</t>
  </si>
  <si>
    <t>725110811.S</t>
  </si>
  <si>
    <t>Demontáž záchoda splachovacieho s nádržou alebo s tlakovým splachovačom,  -0,01933t</t>
  </si>
  <si>
    <t>-592141767</t>
  </si>
  <si>
    <t>29</t>
  </si>
  <si>
    <t>725122813.S</t>
  </si>
  <si>
    <t>Demontáž pisoára s nádržkou a 1 záchodom,  -0,01720t</t>
  </si>
  <si>
    <t>-891721367</t>
  </si>
  <si>
    <t>30</t>
  </si>
  <si>
    <t>725210821.S</t>
  </si>
  <si>
    <t>Demontáž umývadiel alebo umývadielok bez výtokovej armatúry,  -0,01946t</t>
  </si>
  <si>
    <t>448099062</t>
  </si>
  <si>
    <t>31</t>
  </si>
  <si>
    <t>725330820.S</t>
  </si>
  <si>
    <t>Demontáž výlevky bez výtokovej armatúry, bez nádrže a splachovacieho potrubia, diturvitovej,  -0,03470t</t>
  </si>
  <si>
    <t>-819169306</t>
  </si>
  <si>
    <t>725820810.S</t>
  </si>
  <si>
    <t>Demontáž batérie drezovej, umývadlovej nástennej,  -0,0026t</t>
  </si>
  <si>
    <t>-863854617</t>
  </si>
  <si>
    <t>733</t>
  </si>
  <si>
    <t>Ústredné kúrenie - rozvodné potrubie</t>
  </si>
  <si>
    <t>33</t>
  </si>
  <si>
    <t>725650805.S</t>
  </si>
  <si>
    <t>Demontáž plynového vykurovacieho telesa podokenného alebo bezpečnostného,  -0,04350t</t>
  </si>
  <si>
    <t>-301067435</t>
  </si>
  <si>
    <t>34</t>
  </si>
  <si>
    <t>733120815.S</t>
  </si>
  <si>
    <t>Demontáž potrubia z oceľových rúrok hladkých do priemeru 38,  -0,00254t</t>
  </si>
  <si>
    <t>-1574364822</t>
  </si>
  <si>
    <t>35</t>
  </si>
  <si>
    <t>763139521</t>
  </si>
  <si>
    <t>Demontáž sadrokartónového podhľadu s nosnou konštrukciou drevenou, jednoduché opláštenie, -0,01803t</t>
  </si>
  <si>
    <t>-1301004972</t>
  </si>
  <si>
    <t>36</t>
  </si>
  <si>
    <t>764351820.S</t>
  </si>
  <si>
    <t>Demontáž žľabov pododkvap. štvorhranných rovných, oblúkových, do 30° rš 400 mm,  -0,00390t</t>
  </si>
  <si>
    <t>650263514</t>
  </si>
  <si>
    <t>37</t>
  </si>
  <si>
    <t>764351836.S</t>
  </si>
  <si>
    <t>Demontáž zvodových rúr zo žľabu a steny  -0,00009t</t>
  </si>
  <si>
    <t>-2122250105</t>
  </si>
  <si>
    <t>38</t>
  </si>
  <si>
    <t>764359810.S</t>
  </si>
  <si>
    <t>Demontáž kotlíka kónického, so sklonom žľabu do 30st.,  -0,00110t</t>
  </si>
  <si>
    <t>1603316256</t>
  </si>
  <si>
    <t>39</t>
  </si>
  <si>
    <t>764410850.S</t>
  </si>
  <si>
    <t>Demontáž oplechovania parapetov rš od 100 do 330 mm,  -0,00135t</t>
  </si>
  <si>
    <t>1138977642</t>
  </si>
  <si>
    <t>40</t>
  </si>
  <si>
    <t>764430850.S</t>
  </si>
  <si>
    <t>Demontáž oplechovania múrov a nadmuroviek rš 600 mm,  -0,00337t</t>
  </si>
  <si>
    <t>-416969677</t>
  </si>
  <si>
    <t>41</t>
  </si>
  <si>
    <t>765311820</t>
  </si>
  <si>
    <t>Demontáž krytiny uloženej na sucho, do sutiny, sklon strechy do 45°, -0,08t</t>
  </si>
  <si>
    <t>-1105626747</t>
  </si>
  <si>
    <t>42</t>
  </si>
  <si>
    <t>766694981.S</t>
  </si>
  <si>
    <t>Demontáž parapetnej dosky int. drevenej šírky do 300 mm, -0,006t</t>
  </si>
  <si>
    <t>1117529627</t>
  </si>
  <si>
    <t>43</t>
  </si>
  <si>
    <t>783802821</t>
  </si>
  <si>
    <t>Odstránenie starých náterov z dreva oškrabaním s obrúsením stropov</t>
  </si>
  <si>
    <t>-1279514466</t>
  </si>
  <si>
    <t>44</t>
  </si>
  <si>
    <t>783802822</t>
  </si>
  <si>
    <t>Odstránenie starých náterov z omietok oškrabaním s obrúsením stien</t>
  </si>
  <si>
    <t>-468403935</t>
  </si>
  <si>
    <t>Krycí list rozpočtu</t>
  </si>
  <si>
    <t>Rekapitulácia rozpočtu</t>
  </si>
  <si>
    <t>Rozpočet</t>
  </si>
  <si>
    <t>Stavba Revitalizácia centra s ohľadom na zmenu klimy</t>
  </si>
  <si>
    <t>Objekt Zdravotechnika SO01</t>
  </si>
  <si>
    <t xml:space="preserve">Miesto:  </t>
  </si>
  <si>
    <t xml:space="preserve">Ks: 1261 Budovy na kultúru a verejnú zábavu                                                             </t>
  </si>
  <si>
    <t>Zákazka: 458/25</t>
  </si>
  <si>
    <t xml:space="preserve">Spracoval: </t>
  </si>
  <si>
    <t xml:space="preserve">Dňa </t>
  </si>
  <si>
    <t>17. 9. 2025</t>
  </si>
  <si>
    <t>Odberateľ: Obec Kostolná pri Dunaji</t>
  </si>
  <si>
    <t xml:space="preserve">IČO: </t>
  </si>
  <si>
    <t xml:space="preserve">DIČ: </t>
  </si>
  <si>
    <t>Projektant: Ing. arch. Zuzana Kierulfová</t>
  </si>
  <si>
    <t>Dodávateľ: Výber</t>
  </si>
  <si>
    <t>ZRN</t>
  </si>
  <si>
    <t>Montáž</t>
  </si>
  <si>
    <t>Materiál</t>
  </si>
  <si>
    <t>ZRN spolu</t>
  </si>
  <si>
    <t>Ostatné náklady</t>
  </si>
  <si>
    <t xml:space="preserve">HSV </t>
  </si>
  <si>
    <t xml:space="preserve">PSV </t>
  </si>
  <si>
    <t>Komplet. činnosť</t>
  </si>
  <si>
    <t xml:space="preserve">MNT </t>
  </si>
  <si>
    <t xml:space="preserve">HZS </t>
  </si>
  <si>
    <t>OST</t>
  </si>
  <si>
    <t xml:space="preserve">VN </t>
  </si>
  <si>
    <t>Spolu</t>
  </si>
  <si>
    <t>Zariadenie staveniska 0%</t>
  </si>
  <si>
    <t>Sťažené podmienky dopravy 0%</t>
  </si>
  <si>
    <t>Sťažené výrobné podmienky 0%</t>
  </si>
  <si>
    <t>Horské oblasti 0%</t>
  </si>
  <si>
    <t>Prevádzkové vplyvy 0%</t>
  </si>
  <si>
    <t>Mimostavenisková doprava 0%</t>
  </si>
  <si>
    <t>Projektant,rozpočtár</t>
  </si>
  <si>
    <t>Celkové náklady</t>
  </si>
  <si>
    <t>Celkové náklady bez DPH</t>
  </si>
  <si>
    <t xml:space="preserve">DPH 23% z </t>
  </si>
  <si>
    <t xml:space="preserve">DPH 0% z </t>
  </si>
  <si>
    <t>Spolu v EUR</t>
  </si>
  <si>
    <t>Odberateľ</t>
  </si>
  <si>
    <t>Dodávateľ</t>
  </si>
  <si>
    <t>Dátum: 17. 9. 2025</t>
  </si>
  <si>
    <t>Prehľad rozpočtových nákladov</t>
  </si>
  <si>
    <t>Hmotnosť (T)</t>
  </si>
  <si>
    <t>Sutina (T)</t>
  </si>
  <si>
    <t>Práce HSV</t>
  </si>
  <si>
    <t xml:space="preserve">   ZEMNÉ PRÁCE</t>
  </si>
  <si>
    <t xml:space="preserve">   VODOROVNÉ KONŠTRUKCIE</t>
  </si>
  <si>
    <t xml:space="preserve">   POVRCHOVÉ ÚPRAVY</t>
  </si>
  <si>
    <t xml:space="preserve">   POTRUBNÉ ROZVODY</t>
  </si>
  <si>
    <t xml:space="preserve">   OSTATNÉ KONŠTRUKCIE A PRÁCE</t>
  </si>
  <si>
    <t xml:space="preserve">   PRESUNY HMÔT</t>
  </si>
  <si>
    <t>Práce PSV</t>
  </si>
  <si>
    <t xml:space="preserve">   IZOLÁCIE TEPELNÉ BEŽNÝCH STAVEBNÝCH KONŠTRUKCIÍ</t>
  </si>
  <si>
    <t xml:space="preserve">   ZTI - VNÚTORNA KANALIZÁCIA</t>
  </si>
  <si>
    <t xml:space="preserve">   ZTI - VNÚTORNÝ VODOVOD</t>
  </si>
  <si>
    <t xml:space="preserve">   ZTI - ZARIAĎOVACIE PREDMETY</t>
  </si>
  <si>
    <t xml:space="preserve">   ÚSTREDNÉ VYKUROVANIE - STROJOVNE</t>
  </si>
  <si>
    <t xml:space="preserve">   ÚSTREDNÉ VYKUROVANIE - ARMATÚRY</t>
  </si>
  <si>
    <t>Celkom v EUR</t>
  </si>
  <si>
    <t xml:space="preserve">Ks: </t>
  </si>
  <si>
    <t xml:space="preserve">1261 Budovy na kultúru a verejnú zábavu                                                             </t>
  </si>
  <si>
    <t xml:space="preserve">Dátum: </t>
  </si>
  <si>
    <t>Zákazka Revitalizácia centra s ohľadom na zmenu klimy</t>
  </si>
  <si>
    <t>Por.č.</t>
  </si>
  <si>
    <t>Kód položky</t>
  </si>
  <si>
    <t xml:space="preserve">                                             Názov</t>
  </si>
  <si>
    <t>Mj</t>
  </si>
  <si>
    <t>Cena/Mj</t>
  </si>
  <si>
    <t>Cena celkom</t>
  </si>
  <si>
    <t>Hmotnosť/Mj</t>
  </si>
  <si>
    <t>Hmotnosť</t>
  </si>
  <si>
    <t>Sutina</t>
  </si>
  <si>
    <t>ZEMNÉ PRÁCE</t>
  </si>
  <si>
    <t>132201101</t>
  </si>
  <si>
    <t>Hĺbenie rýh o šírke do 0,6 m v hornine triedy 3, do 100 m3</t>
  </si>
  <si>
    <t xml:space="preserve">Príplatok za lepivosť horniny pri hĺbení rýh o šírke do 0,6 m v hornine triedy 3 </t>
  </si>
  <si>
    <t>162201102</t>
  </si>
  <si>
    <t>Vodorovné premiestnenie výkopu z horniny 1-4 nad 20-50m</t>
  </si>
  <si>
    <t>171201201</t>
  </si>
  <si>
    <t>Uloženie sypaniny na skládku do 100 m3</t>
  </si>
  <si>
    <t>162501102</t>
  </si>
  <si>
    <t>Vodorovné premiestnenie výkopu na vzdialenosť 3000 m v hornine triedy 1 až 4</t>
  </si>
  <si>
    <t>162501105</t>
  </si>
  <si>
    <t>Príplatok k cene za každý ďalší 1 km vodorovného premiestnenia výkopku z horniny triedy 1-4 do 100 m3 po spevnenej ceste</t>
  </si>
  <si>
    <t>175101101</t>
  </si>
  <si>
    <t>Obsyp potrubia bez prehodenia sypaniny v hornine triedy 1 až 4</t>
  </si>
  <si>
    <t>5833177900</t>
  </si>
  <si>
    <t xml:space="preserve">Kamenivo ťažené drobné drvené 0-4 </t>
  </si>
  <si>
    <t>17120901311</t>
  </si>
  <si>
    <t xml:space="preserve">Poplatok za skládku výkopovej zeminy </t>
  </si>
  <si>
    <t>VODOROVNÉ KONŠTRUKCIE</t>
  </si>
  <si>
    <t>451572111</t>
  </si>
  <si>
    <t>Lôžko pod potrubie stoky v otvorenom výkope z drobného ťaženého kameniva frakcie do 4 mm</t>
  </si>
  <si>
    <t>POVRCHOVÉ ÚPRAVY</t>
  </si>
  <si>
    <t>612423531</t>
  </si>
  <si>
    <t xml:space="preserve">Omietka vápenná štuková rýh v stenách šírky do 150 mm </t>
  </si>
  <si>
    <t>POTRUBNÉ ROZVODY</t>
  </si>
  <si>
    <t>871353121</t>
  </si>
  <si>
    <t>Montáž potrubia z kanalizačných rúr do DN 200 z tvrdeného PVC v otvorenom výkope so sklonom do 20%</t>
  </si>
  <si>
    <t>286161010102</t>
  </si>
  <si>
    <t>PIPELIFE  Hladká rúra z PVC SN 4 DN 110/1 m pre gravitačný rozvod kanalizácie</t>
  </si>
  <si>
    <t>kus</t>
  </si>
  <si>
    <t>286161010112</t>
  </si>
  <si>
    <t>PIPELIFE  Hladká rúra z PVC SN 4 DN 160/1 m pre gravitačný rozvod kanalizácie</t>
  </si>
  <si>
    <t>877353121</t>
  </si>
  <si>
    <t>Montáž tvarovky odbočnej na potrubie z kanalizačných rúr z tvrdeného PVC tesnenej gumovým krúžkom v otvorenom výkope do DN 200</t>
  </si>
  <si>
    <t>286161010904</t>
  </si>
  <si>
    <t>PIPELIFE  Odbočka DN 150/100/45° pre PVC kanalizačný systém SN 4 a SN 8</t>
  </si>
  <si>
    <t>286161010906</t>
  </si>
  <si>
    <t>PIPELIFE  Odbočka DN 150/150/45° pre PVC kanalizačný systém SN 4 a SN 8</t>
  </si>
  <si>
    <t>877353123</t>
  </si>
  <si>
    <t>Montáž tvarovky jednoosej na potrubie z kanalizačných rúr z tvrdeného PVC tesnenej gumovým krúžkom v otvorenom výkope do DN 200 mm</t>
  </si>
  <si>
    <t>286161011502</t>
  </si>
  <si>
    <t>PIPELIFE  Redukcia DN 150/100 pre PVC kanalizačný systém SN 4 a SN 8</t>
  </si>
  <si>
    <t>286161010601</t>
  </si>
  <si>
    <t>PIPELIFE  Oblúk DN 110/45° pre PVC kanalizačný systém SN 4 a SN 8</t>
  </si>
  <si>
    <t>286161010603</t>
  </si>
  <si>
    <t>PIPELIFE  Oblúk DN 150/45° pre PVC kanalizačný systém SN 4 a SN 8</t>
  </si>
  <si>
    <t>892311000</t>
  </si>
  <si>
    <t>Skúška tesnosti kanalizácie D 150</t>
  </si>
  <si>
    <t>OSTATNÉ KONŠTRUKCIE A PRÁCE</t>
  </si>
  <si>
    <t>974032144</t>
  </si>
  <si>
    <t>Vysekanie rýh v stenách z dutých tehál a tvárnic do hĺbky 70 mm šírky do 150 mm</t>
  </si>
  <si>
    <t>974032153</t>
  </si>
  <si>
    <t>Vysekanie rýh v stenách z dutých tehála tvárnic do hĺbky 100 mm šírky do 100 mm</t>
  </si>
  <si>
    <t>979082111</t>
  </si>
  <si>
    <t>979082121</t>
  </si>
  <si>
    <t>979089002</t>
  </si>
  <si>
    <t>Poplatok za skládku odpadov zo stavieb a demolácií - betón, tehly, obkladačky, dlaždice, keramika kategórie "O" - ostatné 17 01 ..</t>
  </si>
  <si>
    <t>PRESUNY HMÔT</t>
  </si>
  <si>
    <t>998276101</t>
  </si>
  <si>
    <t>Presun hmôt pre potrubie z rúr hĺbené plastových a sklolaminátových v otvorenom výkope</t>
  </si>
  <si>
    <t>IZOLÁCIE TEPELNÉ BEŽNÝCH STAVEBNÝCH KONŠTRUKCIÍ</t>
  </si>
  <si>
    <t>713482121</t>
  </si>
  <si>
    <t xml:space="preserve">Montáž trubice z PE s hrúbkou steny do 20 mm, D vnútorné do 38 mm </t>
  </si>
  <si>
    <t>283170010804</t>
  </si>
  <si>
    <t>Armacell Izolácia Armaflex AC 13/ 22 -50+105°C 2 m kaučuk</t>
  </si>
  <si>
    <t xml:space="preserve">m       </t>
  </si>
  <si>
    <t>283170010805</t>
  </si>
  <si>
    <t>Armacell Izolácia Armaflex AC 13/ 28 -50+105°C 2 m kaučuk</t>
  </si>
  <si>
    <t>283170010806</t>
  </si>
  <si>
    <t>Armacell Izolácia Armaflex AC 13/ 35 -50+105°C 2 m kaučuk</t>
  </si>
  <si>
    <t>713482123</t>
  </si>
  <si>
    <t xml:space="preserve">Montáž trubice z PE s hrúbkou steny do 20 mm, D vnútorné do 95 mm </t>
  </si>
  <si>
    <t>283170010910</t>
  </si>
  <si>
    <t>Armacell Izolácia Armaflex AC 19/ 76 -50+105°C 2 m kaučuk</t>
  </si>
  <si>
    <t>283170030301</t>
  </si>
  <si>
    <t>Armacell Páska AC šírka 50mm x dĺžka 15 m x hrúbka 3mm</t>
  </si>
  <si>
    <t xml:space="preserve">kus     </t>
  </si>
  <si>
    <t>721</t>
  </si>
  <si>
    <t>ZTI - VNÚTORNA KANALIZÁCIA</t>
  </si>
  <si>
    <t>721212413</t>
  </si>
  <si>
    <t>Montáž podlahového vpustu z PVC s horizontálnym odtokom DN 110</t>
  </si>
  <si>
    <t>551HL510 NPr</t>
  </si>
  <si>
    <t>Podlahový vpust horizontálny s vtokovou mriežkou z nerezovej ocele HL510NPr</t>
  </si>
  <si>
    <t>KUS</t>
  </si>
  <si>
    <t>721274112</t>
  </si>
  <si>
    <t>Montáž ventilačnej hlavice rôzneho typu DN 100</t>
  </si>
  <si>
    <t>551HL900N</t>
  </si>
  <si>
    <t xml:space="preserve">Privzdušňovacia hlavica HL 900N </t>
  </si>
  <si>
    <t>5623121004</t>
  </si>
  <si>
    <t>Hlavica ventilačná DN 100 HUL 810 GIENGER</t>
  </si>
  <si>
    <t>721229011</t>
  </si>
  <si>
    <t>Montáž podlahového odtokového žlabu dĺžky 800 mm pre montáž do stredu</t>
  </si>
  <si>
    <t>551159310105</t>
  </si>
  <si>
    <t>ALCADRAIN Podlahový žľab s okrajom pre perforovaný rošt typ APZ1-850</t>
  </si>
  <si>
    <t>72117220311</t>
  </si>
  <si>
    <t>Montáž potrubia kanalizačného vodorovného z HT rúr hrdlových odpadových DN 40 mm</t>
  </si>
  <si>
    <t>286161210204</t>
  </si>
  <si>
    <t>PIPELIFE  Polypropylénová HT rúra DN 40/1000 pre beztlakový rozvod vnútorného odpadu</t>
  </si>
  <si>
    <t>72117220611</t>
  </si>
  <si>
    <t>Montáž potrubia kanalizačného vodorovného z HT rúr hrdlových odpadových DN 50 mm</t>
  </si>
  <si>
    <t>286161210304</t>
  </si>
  <si>
    <t>PIPELIFE  Polypropylénová HT rúra DN 50/1000 pre beztlakový rozvod vnútorného odpadu</t>
  </si>
  <si>
    <t>72117220911</t>
  </si>
  <si>
    <t>Montáž potrubia kanalizačného vodorovného z HT rúr hrdlových odpadových DN 70 mm</t>
  </si>
  <si>
    <t>286161210404</t>
  </si>
  <si>
    <t>PIPELIFE  Polypropylénová HT rúra DN 70/1000 pre beztlakový rozvod vnútorného odpadu</t>
  </si>
  <si>
    <t>72117223311</t>
  </si>
  <si>
    <t>Montáž potrubia kanalizačného zvislého z HT rúr hrdlových odpadových DN 100 mm</t>
  </si>
  <si>
    <t>286161210504</t>
  </si>
  <si>
    <t>PIPELIFE  Polypropylénová HT rúra DN 100/1000 pre beztlakový rozvod vnútorného odpadu</t>
  </si>
  <si>
    <t>72117233311</t>
  </si>
  <si>
    <t>Montáž redukcie HT potrubia DN 100</t>
  </si>
  <si>
    <t>286161213307</t>
  </si>
  <si>
    <t>PIPELIFE  Redukcia HT polypropylénová DN 100/70 pre beztlakový rozvod vnútorného odpadu</t>
  </si>
  <si>
    <t>72117231211</t>
  </si>
  <si>
    <t>Montáž odbočky HT potrubia DN 70</t>
  </si>
  <si>
    <t>286161212606</t>
  </si>
  <si>
    <t>PIPELIFE  Odbočka 87° HT polypropylénová DN 70/50 pre beztlakový rozvod vnútorného odpadu</t>
  </si>
  <si>
    <t>72117231511</t>
  </si>
  <si>
    <t>Montáž odbočky HT potrubia DN 100</t>
  </si>
  <si>
    <t>286161212609</t>
  </si>
  <si>
    <t>PIPELIFE  Odbočka 87° HT polypropylénová DN 100/50 pre beztlakový rozvod vnútorného odpadu</t>
  </si>
  <si>
    <t>286161212611</t>
  </si>
  <si>
    <t>PIPELIFE  Odbočka 87° HT polypropylénová DN 100/100 pre beztlakový rozvod vnútorného odpadu</t>
  </si>
  <si>
    <t>72117237511</t>
  </si>
  <si>
    <t>Montáž zátky HT potrubia DN 70</t>
  </si>
  <si>
    <t>286161213904</t>
  </si>
  <si>
    <t>PIPELIFE  Hrdlová zátka HT polypropylénová DN 70 pre beztlakový rozvod vnútorného odpadu</t>
  </si>
  <si>
    <t>72117237811</t>
  </si>
  <si>
    <t>Montáž zátky HT potrubia DN 100</t>
  </si>
  <si>
    <t>286161213905</t>
  </si>
  <si>
    <t>PIPELIFE  Hrdlová zátka HT polypropylénová DN 100 pre beztlakový rozvod vnútorného odpadu</t>
  </si>
  <si>
    <t>721194104</t>
  </si>
  <si>
    <t>Vyvedenie a upevnenie kanalizačných výpustiek D 40x1,8</t>
  </si>
  <si>
    <t>721194105</t>
  </si>
  <si>
    <t>Vyvedenie a upevnenie kanalizačných výpustiek D 50x1,8</t>
  </si>
  <si>
    <t>721194107</t>
  </si>
  <si>
    <t>Vyvedenie a upevnenie kanalizačných výpustiek D 75x1,9</t>
  </si>
  <si>
    <t>721194109</t>
  </si>
  <si>
    <t>Vyvedenie a upevnenie kanalizačných výpustiek D 110x2,3</t>
  </si>
  <si>
    <t>721290111</t>
  </si>
  <si>
    <t>Skúška tesnosti kanalizácie vodou do DN 125</t>
  </si>
  <si>
    <t>998721201</t>
  </si>
  <si>
    <t>Presun hmôt pre vnútornú kanalizáciu v objektoch výšky do 6 m</t>
  </si>
  <si>
    <t>722</t>
  </si>
  <si>
    <t>ZTI - VNÚTORNÝ VODOVOD</t>
  </si>
  <si>
    <t>722239101</t>
  </si>
  <si>
    <t>Montáž vodovodných armatúr s 2 závitmi G 1/2"</t>
  </si>
  <si>
    <t>5511122600</t>
  </si>
  <si>
    <t xml:space="preserve">Ventil priamy priechodný mosadzný KE 83 T 1/2" </t>
  </si>
  <si>
    <t>551200100671</t>
  </si>
  <si>
    <t>IVAR Spätný ventil EURA ťažký 1/2"FF, Kv 1,50</t>
  </si>
  <si>
    <t>319200100573</t>
  </si>
  <si>
    <t>IVAR Filter závitový 1/2"FF, 400 µm, Kv 4,477</t>
  </si>
  <si>
    <t>722239102</t>
  </si>
  <si>
    <t>Montáž vodovodných armatúr s 2 závitmi G 3/4"</t>
  </si>
  <si>
    <t>5511122800</t>
  </si>
  <si>
    <t xml:space="preserve">Ventil priamy priechodný mosadzný KE 83 T 3/4" </t>
  </si>
  <si>
    <t>551200100672</t>
  </si>
  <si>
    <t>IVAR Spätný ventil EURA ťažký 3/4"FF, Kv 2,70</t>
  </si>
  <si>
    <t>551200060601</t>
  </si>
  <si>
    <t>IVAR Poistný ventil pre teplú vodu 1/2"Fx3/4"F, Kv 0,540</t>
  </si>
  <si>
    <t>722239103</t>
  </si>
  <si>
    <t>Montáž vodovodných armatúr s 2 závitmi G 1"</t>
  </si>
  <si>
    <t>5511123000</t>
  </si>
  <si>
    <t xml:space="preserve">Ventil priamy priechodný mosadzný KE 83 T 1" </t>
  </si>
  <si>
    <t>551200100233</t>
  </si>
  <si>
    <t xml:space="preserve">IVAR Guľový uzáver voda PERFECTA 1"FF, páčka </t>
  </si>
  <si>
    <t>722229101</t>
  </si>
  <si>
    <t>Montáž vodovodných armatúr ostatných s 1 závitom G 1/2"</t>
  </si>
  <si>
    <t>551200100482</t>
  </si>
  <si>
    <t>IVAR Vypúšťací guľový uzáver 1/2"M, páčka</t>
  </si>
  <si>
    <t>722172602</t>
  </si>
  <si>
    <t>Potrubie z rúr REHAU, rúrka univerzálna RAUTITAN stabil DN 20,0x2,9 v kotúčoch</t>
  </si>
  <si>
    <t>722172603</t>
  </si>
  <si>
    <t>Potrubie z rúr REHAU, rúrka univerzálna RAUTITAN stabil DN 25,0x3,7 v kotúčoch</t>
  </si>
  <si>
    <t>722172611</t>
  </si>
  <si>
    <t>Potrubie z rúr REHAU, rúrka univerzálna RAUTITAN stabil DN 32,0x4,7 v tyčiach</t>
  </si>
  <si>
    <t>722190402</t>
  </si>
  <si>
    <t>Vyvedenie a upevnenie výpustky DN 20 vodovodnej prípojky</t>
  </si>
  <si>
    <t>722290226</t>
  </si>
  <si>
    <t>Tlakové skúšky vodovodného potrubia závitového do DN 50</t>
  </si>
  <si>
    <t>722290234</t>
  </si>
  <si>
    <t>Preplachovanie a dezinfekcia vodovodného potrubia do DN 80</t>
  </si>
  <si>
    <t>998722201</t>
  </si>
  <si>
    <t>Presun hmôt pre vnútorný vodovod v objektoch výšky do 6 m</t>
  </si>
  <si>
    <t>ZTI - ZARIAĎOVACIE PREDMETY</t>
  </si>
  <si>
    <t>725119109</t>
  </si>
  <si>
    <t>Montáž tlakového tlačidlového splachovača</t>
  </si>
  <si>
    <t>552050050335</t>
  </si>
  <si>
    <t>GEBERIT Krycia doska pre nádržky Sigma 12 cm a 8 cm, plast, lesklý chróm</t>
  </si>
  <si>
    <t>725119413</t>
  </si>
  <si>
    <t>Montáž WC misy závesnej s rovným odpadom</t>
  </si>
  <si>
    <t>642058104801</t>
  </si>
  <si>
    <t>JIKA MIO Závesný klozet, 35x56x35 cm, hlboké splachovanie, farba: biela, obj.č. 8.2071.1.000.000.1</t>
  </si>
  <si>
    <t>725291101</t>
  </si>
  <si>
    <t>Montáž dosky na WC</t>
  </si>
  <si>
    <t>súb</t>
  </si>
  <si>
    <t>552058106101</t>
  </si>
  <si>
    <t>JIKA MIO Duroplastová WC doska s poklopom, nerez úchyty, odnímatelná, farba: biela, obj.č. 8.9171.0.000.063.1</t>
  </si>
  <si>
    <t>725119721</t>
  </si>
  <si>
    <t>Montáž predstenového systému záchodov do ľahkých stien s kovovou konštrukciou (napr.GEBERIT, AlcaPlast)</t>
  </si>
  <si>
    <t>552050020101</t>
  </si>
  <si>
    <t>GEBERIT Prvok Duofix pre závesné WC 112 cm s podomietkovou splachovacou nádržkou Sigma 12 cm</t>
  </si>
  <si>
    <t>283050010502</t>
  </si>
  <si>
    <t>GEBERIT Súprava zvukovej izolácie pre závesné WC a bidet</t>
  </si>
  <si>
    <t>725129211</t>
  </si>
  <si>
    <t>Montáž pisoáru z bieleho diturvitu s automatickým splachovaním</t>
  </si>
  <si>
    <t>642058060101</t>
  </si>
  <si>
    <t>JIKA GOLEM Odsávací urinál s vnútorným prívodom vody, farba: biela, obj.č. 8.4306.0.000.000.1</t>
  </si>
  <si>
    <t>725129721</t>
  </si>
  <si>
    <t>Montáž predstenového systému pisoárov do ľahkých stien s kovovou konštrukciou (napr.GEBERIT, AlcaPlast)</t>
  </si>
  <si>
    <t>552050020303</t>
  </si>
  <si>
    <t>GEBERIT Prvok Duofix pre pisoár 112 - 130 cm univerzálny</t>
  </si>
  <si>
    <t>358050050938</t>
  </si>
  <si>
    <t>GEBERIT Ovládanie splachovania pisoárov s elektronickým spúšťaním splachovania, napájanie zo siete, krycia doska z plastu, basic: s matným pochrómovaním</t>
  </si>
  <si>
    <t>725219401</t>
  </si>
  <si>
    <t>Montáž umývadiel na skrutky do muriva bez výtokovej armatúry</t>
  </si>
  <si>
    <t>642058103403</t>
  </si>
  <si>
    <t>JIKA MIO Umývadlo 50x42 cm, s otvorom pre batériu v strede, farba: biela, obj.č. 8.1071.1.000.104.1</t>
  </si>
  <si>
    <t>725829301</t>
  </si>
  <si>
    <t>Montáž batérií umývadlových a drezových stojankových s mechanickým ovládaním</t>
  </si>
  <si>
    <t>551058130101</t>
  </si>
  <si>
    <t>HANSGROHE Focus E2 - Umývadlová batéria s výpustom, chróm 31730000</t>
  </si>
  <si>
    <t>551058130701</t>
  </si>
  <si>
    <t>HANSGROHE Focus M42 - Drezová batéria M421-H100, chróm 71808000</t>
  </si>
  <si>
    <t>725869201</t>
  </si>
  <si>
    <t>Montáž zápachovej uzávierky pre umývadlo do D 40</t>
  </si>
  <si>
    <t>551159200101</t>
  </si>
  <si>
    <t>ALCADRAIN Sifón umývadlový D 40 s nerezovou mriežkou D 63 typ A41</t>
  </si>
  <si>
    <t>725869211</t>
  </si>
  <si>
    <t>Montáž zápachovej uzávierky pre drez s jedným umývadlom do D 50</t>
  </si>
  <si>
    <t>551159220203</t>
  </si>
  <si>
    <t>ALCADRAIN Sifón pre dvojdrez s nerezovými mriežkami D 115 a prípojkou typ A453P</t>
  </si>
  <si>
    <t>725333360</t>
  </si>
  <si>
    <t>Montáž keramickej výlevky voľne stojacej bez výtokovej armatúry</t>
  </si>
  <si>
    <t>642058110101</t>
  </si>
  <si>
    <t>JIKA MIRA Stojaca výlevka s plastovou mriežkou, farba: biela, obj.č. 8.5104.6.000.000.1</t>
  </si>
  <si>
    <t>725245302</t>
  </si>
  <si>
    <t>Montáž jednokrídlovej sprchovej zásteny výšky do 200 cm, šírky 80 cm</t>
  </si>
  <si>
    <t>552058030701</t>
  </si>
  <si>
    <t>JIKA CUBITO Sprchové dvere 80 cm, skladacie, arctic, farba: strieborný lesklý profil, obj.č. 2.5524.1.002.666.1</t>
  </si>
  <si>
    <t>725849202</t>
  </si>
  <si>
    <t xml:space="preserve">Montáž batérií sprchových nástenných </t>
  </si>
  <si>
    <t>551058130501</t>
  </si>
  <si>
    <t>HANSGROHE Crometta 85 - Set sprchovej hlavice, 2 prúdy, tyč 0,9 m a hadica, chróm 27762000 (Crometta 85 - Sprchová hlavica, 2 prúdy, chróm 28562000) + HANSGROHE Focus E2 - Sprchová batéria, chróm 31960000</t>
  </si>
  <si>
    <t>725819401</t>
  </si>
  <si>
    <t>Montáž ventilov rohových s pripojovacou rúrkou G 1/2</t>
  </si>
  <si>
    <t>551200101242</t>
  </si>
  <si>
    <t>IVAR Rohový guľový uzáver práčkový s filtrom 1/2"x3/4"</t>
  </si>
  <si>
    <t>551200101221</t>
  </si>
  <si>
    <t>IVAR Rohový guľový uzáver s filtrom 1/2"x3/8" bez matice</t>
  </si>
  <si>
    <t>552200101153</t>
  </si>
  <si>
    <t>IVAR Sanitárna flexi ohybná hadica (9x13) 3/8"FF, 50 cm</t>
  </si>
  <si>
    <t>998725201</t>
  </si>
  <si>
    <t>Presun hmôt pre zariaďovacie predmety v objektoch výšky do 6 m</t>
  </si>
  <si>
    <t>732</t>
  </si>
  <si>
    <t>ÚSTREDNÉ VYKUROVANIE - STROJOVNE</t>
  </si>
  <si>
    <t>73249800011</t>
  </si>
  <si>
    <t xml:space="preserve">Montáž cirkulačného čerpadla DN 15 </t>
  </si>
  <si>
    <t>4268152256</t>
  </si>
  <si>
    <t>GRUNDFOS UP 15-14 BA PM</t>
  </si>
  <si>
    <t>732331533</t>
  </si>
  <si>
    <t>Tlaková expanzná nádoba s objemom 8 litrov - Refix DD 8/10</t>
  </si>
  <si>
    <t>998732201</t>
  </si>
  <si>
    <t>Presun hmôt pre strojovne umiestnené vo výške do 6 m</t>
  </si>
  <si>
    <t>734</t>
  </si>
  <si>
    <t>ÚSTREDNÉ VYKUROVANIE - ARMATÚRY</t>
  </si>
  <si>
    <t>734422110</t>
  </si>
  <si>
    <t>Tlakomery diferenčné 03360 priemeru 60</t>
  </si>
  <si>
    <t>734223010_1</t>
  </si>
  <si>
    <t>Montáž ventilu závitového regulačného G 1/2</t>
  </si>
  <si>
    <t>551054130301</t>
  </si>
  <si>
    <t>HERZ Termostatický regulačný ventil do cirkulácie DN 15 s dvomi termostatmi nastavenými z výroby na 48° a na 70°C, kvs = 0,45</t>
  </si>
  <si>
    <t>734251140</t>
  </si>
  <si>
    <t>Flowjet 3“ – prietočná uzatváracia armatúra s vypúšťaním pre expanzné nádoby</t>
  </si>
  <si>
    <t>998734201</t>
  </si>
  <si>
    <t>Presun hmôt pre armatúry ÚK v objektoch výšky do 6 m</t>
  </si>
  <si>
    <t xml:space="preserve">Objekt Vykurovanie SO01 </t>
  </si>
  <si>
    <t xml:space="preserve">   ZÁKLADY</t>
  </si>
  <si>
    <t xml:space="preserve">   ÚSTREDNÉ VYKUROVANIE - ROZVOD POTRUBIA</t>
  </si>
  <si>
    <t xml:space="preserve">   ÚSTREDNÉ VYKUROVANIE - VYKUROVACIE TELESÁ</t>
  </si>
  <si>
    <t>131211101</t>
  </si>
  <si>
    <t>Hĺbenie jám ručné v hornine triedy 3</t>
  </si>
  <si>
    <t>131211129</t>
  </si>
  <si>
    <t>Príplatok za lepivosť pri hĺbení jám v hornine triedy 3 ručne</t>
  </si>
  <si>
    <t>16220121111</t>
  </si>
  <si>
    <t>Vodorovné premiestnenie výkopku z horniny triedy 1 až 4 kolieskom stavebným (fúrikom) s vyprázdnením na hromadu alebo na dopravný prostriedok na vzdialenosť do 10 m v rovine alebo na svahu so sklonom do 1:5</t>
  </si>
  <si>
    <t>16220121911</t>
  </si>
  <si>
    <t>Príplatok k cene za každých ďalších 10 m vodorovného premiestnenia výkopku z horniny triedy 1 až 4 stavebným kolieskom stavebným (fúrikom) v rovine alebo na svahu so sklonom do 1:5</t>
  </si>
  <si>
    <t>ZÁKLADY</t>
  </si>
  <si>
    <t>212532111</t>
  </si>
  <si>
    <t>Lôžko pre trativod z hrubého kameniva drveného frakcie 16 až 32 mm</t>
  </si>
  <si>
    <t>27427130010</t>
  </si>
  <si>
    <t>PREMAC Murivo základových pásov z betónových debniacich tvárnic DT15 150 x 500 x 250 mm hrúbky 150 mm s betónovou výplňou C16/20</t>
  </si>
  <si>
    <t>998271311</t>
  </si>
  <si>
    <t xml:space="preserve">Presun hmôt </t>
  </si>
  <si>
    <t>713482111</t>
  </si>
  <si>
    <t>Montáž trubice z PE 38 x 10 mm</t>
  </si>
  <si>
    <t>283170010603</t>
  </si>
  <si>
    <t>Armacell Izolácia Armaflex AC 6/ 15 -50+105°C 2 m kaučuk</t>
  </si>
  <si>
    <t>283170010704</t>
  </si>
  <si>
    <t>Armacell Izolácia Armaflex AC 9/ 15 -50+105°C 2 m kaučuk</t>
  </si>
  <si>
    <t>283170010705</t>
  </si>
  <si>
    <t>Armacell Izolácia Armaflex AC 9/ 18 -50+105°C 2 m kaučuk</t>
  </si>
  <si>
    <t>283170010706</t>
  </si>
  <si>
    <t>Armacell Izolácia Armaflex AC 9/ 22 -50+105°C 2 m kaučuk</t>
  </si>
  <si>
    <t>283170010902</t>
  </si>
  <si>
    <t>Armacell Izolácia Armaflex AC 19/ 22 -50+105°C 2 m kaučuk</t>
  </si>
  <si>
    <t>73245710511</t>
  </si>
  <si>
    <t>Montáž splitového tepelného čerpadlo vzduch/voda od 2,4 kW do 14,7 kW pri A7/W35 (Viessmann Vitocal 200-S, 222-S)</t>
  </si>
  <si>
    <t>541096021004</t>
  </si>
  <si>
    <t>VIESSMANN Vitocal 222-S, AWBT-M-E-AC 221.E10_x000D_
Splitové, reverzibilné tepelné čerpadlo vzduch/voda Vitocal 222-S_x000D_
s akumulačnou nádobou 16 l, expanznou nádobou 18 l, snímačom_x000D_
vonkajšej teploty, s el. prietokovým ohrievačom 8 kW, 3/4 cestným_x000D_
ventilom</t>
  </si>
  <si>
    <t>341096020822</t>
  </si>
  <si>
    <t>VIESSMANN Elektrický výhrevný pás 2,5 m na rozmrazenie vane a hadice kondenzátu pre tepelné čerpadlo Vitocal 200-S, VITOCAL 222-S, VITOCAL 222-S, VITOCAL 200-A, VITOCAL 222-A   - obj. č.: ZK04098</t>
  </si>
  <si>
    <t>319096021422</t>
  </si>
  <si>
    <t>VIESSMANN Pripojovacia sada na omietku zľava   - obj. č.: ZK06402</t>
  </si>
  <si>
    <t>553096100125</t>
  </si>
  <si>
    <t>VIESSMANN Samostatná konzola pre vonkajšiu jednotku pre montáž na zem   - obj. č.: ZK06305</t>
  </si>
  <si>
    <t>73235800011</t>
  </si>
  <si>
    <t>Montáž zásobníka akumulačného vykurovacej vody v spojení so solárnymi systémami, tepelnými čerpadlami a kotlami na pevné palivo s objemom do 400 L</t>
  </si>
  <si>
    <t>484096100141</t>
  </si>
  <si>
    <t>VIESSMANN Závesná akumulačná nádoba Vitocell 100-E typ SVWA, objem 200 L   - obj. č.: Z018470</t>
  </si>
  <si>
    <t>358096012927</t>
  </si>
  <si>
    <t>VIESSMANN Ponorný snímač teploty na meranie teploty v ponornom puzdre NTC 10 kOhm s konektorom a s káblom dĺžky 5,8 m   - obj. č.: 7438702</t>
  </si>
  <si>
    <t>341096100142</t>
  </si>
  <si>
    <t>VIESSMANN BUS – Komunikačný kábel dĺžka 5 m   - obj. č.: ZK06216</t>
  </si>
  <si>
    <t>552096021225</t>
  </si>
  <si>
    <t>VIESSMANN Inštalačná sada s medenými rúrami 12,5 m    - obj. č.: ZK06313</t>
  </si>
  <si>
    <t>731291020</t>
  </si>
  <si>
    <t>Montáž rýchlomontážnej sady bez zmiešavača DN 25</t>
  </si>
  <si>
    <t>426096031603</t>
  </si>
  <si>
    <t>VIESSMANN Rýchlomontážna sada bez zmiešavača M 31 dimenzia DN 25   - obj. č.: 7741073</t>
  </si>
  <si>
    <t>sada</t>
  </si>
  <si>
    <t>553096031632</t>
  </si>
  <si>
    <t>VIESSMANN Upevnenie na stenu rýchlomontážnej sady bez rozdeľovača DN 25 a DN 32   - obj. č.: 7741097</t>
  </si>
  <si>
    <t>7547860</t>
  </si>
  <si>
    <t>Uvedenie do prevádzky Vitocal 111/222-S bez dopojenia chladiaceho okruhu, Vitocal 222-A/151-A/251-A</t>
  </si>
  <si>
    <t>7547862</t>
  </si>
  <si>
    <t>Dopojenie chladiaceho okruhu</t>
  </si>
  <si>
    <t>ÚSTREDNÉ VYKUROVANIE - ROZVOD POTRUBIA</t>
  </si>
  <si>
    <t>73315111310</t>
  </si>
  <si>
    <t>Potrubie na kúrenie z rúrok Cu medených tvrdých spájaných lisovaním D 15x1 mm</t>
  </si>
  <si>
    <t>73315111610</t>
  </si>
  <si>
    <t>Potrubie na kúrenie z rúrok Cu medených tvrdých spájaných lisovaním D 18x1 mm</t>
  </si>
  <si>
    <t>73315111910</t>
  </si>
  <si>
    <t>Potrubie na kúrenie z rúrok Cu medených tvrdých spájaných lisovaním D 22x1 mm</t>
  </si>
  <si>
    <t>73315112210</t>
  </si>
  <si>
    <t>Potrubie na kúrenie z rúrok Cu medených tvrdých spájaných lisovaním D 28x1 mm</t>
  </si>
  <si>
    <t>733191201</t>
  </si>
  <si>
    <t>Tlaková skúška potrubia medeného do D 35 mm</t>
  </si>
  <si>
    <t>998733201</t>
  </si>
  <si>
    <t>Presun hmôt pre potrubie ÚK v objektoch výšky do 6 m</t>
  </si>
  <si>
    <t>734112112_1</t>
  </si>
  <si>
    <t>Montáž odaľovača DN25</t>
  </si>
  <si>
    <t>436096031502</t>
  </si>
  <si>
    <t>VIESSMANN Odkalovač Vitotrap 28 mm s izoláciou na odstraňovanie magnetických a nemagnetických nečistôtv do 5 μm, prietok: 2,0 m3/h</t>
  </si>
  <si>
    <t>734209101</t>
  </si>
  <si>
    <t>Montáž závitových armatúr s 1 závitom do G 1/2</t>
  </si>
  <si>
    <t>551200060262</t>
  </si>
  <si>
    <t>IVAR Automatický odvzdušňovací ventil 1/2"</t>
  </si>
  <si>
    <t>734209115</t>
  </si>
  <si>
    <t>Montáž armatúr s dvoma závitmi G 1</t>
  </si>
  <si>
    <t>734223208</t>
  </si>
  <si>
    <t>Montáž termostatickej hlavice kvapalinovej jednoduchej</t>
  </si>
  <si>
    <t>551054010801</t>
  </si>
  <si>
    <t>HERZ Hlavica termostatická "Design" závit M28 x 1,5 s kvapalinovým snímačom a polohou "0", nastaviteľná protimrazová ochrana pri cca 6°C, teplotný rozsah 6 - 30 °C</t>
  </si>
  <si>
    <t>734209112_1</t>
  </si>
  <si>
    <t>Montáž pripájacieho dielu pre 2-rúrkové sústavy vykurovacích telies</t>
  </si>
  <si>
    <t>551054061701</t>
  </si>
  <si>
    <t>HERZ Diel pripájací HERZ-3000, Rp 1/2"xG 3/4", rohový, s intergovaným termostatickým zvrškom s prednastavením - M28 x 1,5, pre 2-rúrkové sústavy, rohový, pripojenie vyk. telesa Rp 1/2", pripojenie na rúru vonk. závitom G 3/4" s kužeľ. tesnením</t>
  </si>
  <si>
    <t>735</t>
  </si>
  <si>
    <t>ÚSTREDNÉ VYKUROVANIE - VYKUROVACIE TELESÁ</t>
  </si>
  <si>
    <t>735159210</t>
  </si>
  <si>
    <t xml:space="preserve">Montáž vykurovacích telies panelových 2-radových do 1140 mm </t>
  </si>
  <si>
    <t>484188137803</t>
  </si>
  <si>
    <t>U.S. STEEL Oceľový panelový radiátor KORAD 20VK 600x600 s pripojením vpravo/vľavo s dvoma panelmi</t>
  </si>
  <si>
    <t>484188143903</t>
  </si>
  <si>
    <t>U.S. STEEL Oceľový panelový radiátor KORAD 22VK 600x600 s pripojením vpravo/vľavo s dvoma panelmi a dvoma konvektormi</t>
  </si>
  <si>
    <t>484188143905</t>
  </si>
  <si>
    <t>U.S. STEEL Oceľový panelový radiátor KORAD 22VK 600x800 s pripojením vpravo/vľavo s dvoma panelmi a dvoma konvektormi</t>
  </si>
  <si>
    <t>484188143907</t>
  </si>
  <si>
    <t>U.S. STEEL Oceľový panelový radiátor KORAD 22VK 600x1000 s pripojením vpravo/vľavo s dvoma panelmi a dvoma konvektormi</t>
  </si>
  <si>
    <t>7572540</t>
  </si>
  <si>
    <t>Rýchlomontážna sada VK – pre spodné napojenie pozostáva z:_x000D_
 ventilovej vložky, odvzdušňovacej zátky, záslepky, 2 konzôl,_x000D_
4 skrutiek, 4 hmoždiniek</t>
  </si>
  <si>
    <t xml:space="preserve"> kpl</t>
  </si>
  <si>
    <t>0010000342</t>
  </si>
  <si>
    <t>Vykurovacia skúška</t>
  </si>
  <si>
    <t xml:space="preserve"> hod</t>
  </si>
  <si>
    <t>998735201</t>
  </si>
  <si>
    <t>Presun hmôt pre vykurovacie telesá ÚK v objektoch výšky do 6 m</t>
  </si>
  <si>
    <t>Objekt Odvetranie sociálny zariadení SO01</t>
  </si>
  <si>
    <t>Montážne práce</t>
  </si>
  <si>
    <t xml:space="preserve">   M-24 MONTÁŽ VZDUCHOTECHNICKÝCH ZARIADENÍ</t>
  </si>
  <si>
    <t>713492111</t>
  </si>
  <si>
    <t>Montáž tepelnej izolácie potrubia</t>
  </si>
  <si>
    <t>283170010103</t>
  </si>
  <si>
    <t>Armaflex ADU-13mm-1/EA-L</t>
  </si>
  <si>
    <t xml:space="preserve">m2      </t>
  </si>
  <si>
    <t>924</t>
  </si>
  <si>
    <t>M-24 MONTÁŽ VZDUCHOTECHNICKÝCH ZARIADENÍ</t>
  </si>
  <si>
    <t>240011000</t>
  </si>
  <si>
    <t xml:space="preserve">Montáž ventilátora malého axiálneho nástenného na stenu veľkosť: 100 </t>
  </si>
  <si>
    <t>4290013165</t>
  </si>
  <si>
    <t>Malý axiálny ventilátor pre WC so spätnou klapkou a s časovým dobehom - SILENT 200 CZ DESIGN 3C</t>
  </si>
  <si>
    <t>240080319</t>
  </si>
  <si>
    <t>Potrubie SPIRO. Veľkosť : do D 100</t>
  </si>
  <si>
    <t>4298200003</t>
  </si>
  <si>
    <t>SPIRO Rúra rovná 100 mm</t>
  </si>
  <si>
    <t>4298200047</t>
  </si>
  <si>
    <t>SPIRO Oblúk segmentový OS 90° 100 mm</t>
  </si>
  <si>
    <t>4298200095</t>
  </si>
  <si>
    <t>SPIRO Oblúk segmentový OS 45° 100 mm</t>
  </si>
  <si>
    <t>4290026591</t>
  </si>
  <si>
    <t>Objímka 100 kovová s gumou</t>
  </si>
  <si>
    <t>240080321</t>
  </si>
  <si>
    <t>Potrubie SPIRO. Veľkosť : do D 125</t>
  </si>
  <si>
    <t>4298200005</t>
  </si>
  <si>
    <t>Tvarovka SPIRO Rúra rovná   125 mm</t>
  </si>
  <si>
    <t>4298200329</t>
  </si>
  <si>
    <t>Tvarovka SPIRO odbočka jednostranná  OBJ 45°  125/100 mm</t>
  </si>
  <si>
    <t>4298200439</t>
  </si>
  <si>
    <t>Tvarovka SPIRO Prechod osový    PRO    125/100 mm</t>
  </si>
  <si>
    <t>4290026595</t>
  </si>
  <si>
    <t>Objímka 125 kovová s gumou</t>
  </si>
  <si>
    <t>4298200893</t>
  </si>
  <si>
    <t>Fasádna mriežka pre výfuk odpadného vzduchu - KWO-AL 125</t>
  </si>
  <si>
    <t>00000008</t>
  </si>
  <si>
    <t>PPV pre 24M</t>
  </si>
  <si>
    <t xml:space="preserve">%    </t>
  </si>
  <si>
    <t>924000001</t>
  </si>
  <si>
    <t>Pomocný montážny materiál</t>
  </si>
  <si>
    <t>998924201</t>
  </si>
  <si>
    <t>Presun hmôt pre montáž vzduchotechnických zariadení v stavbe (objekte) výšky do 7 m</t>
  </si>
  <si>
    <t>Objekt Klimatizácia SO01</t>
  </si>
  <si>
    <t>974031832</t>
  </si>
  <si>
    <t>Vysekanie rýh v murive z tvárnic do hĺbky 50 mm šírky do 70mm</t>
  </si>
  <si>
    <t>721173203</t>
  </si>
  <si>
    <t>Potrubie kanalizačné z PVC rúr pripojovacích D 32x1.8</t>
  </si>
  <si>
    <t>725869380</t>
  </si>
  <si>
    <t>Montáž zápachovej uzávierky rôzneho typu do D 32</t>
  </si>
  <si>
    <t>5516231900</t>
  </si>
  <si>
    <t>HUTTERER &amp; LECHNER Zápachový uzáver komplet pre klimatizačné zariadenia - UP- DN32 - 110x110mm HL138N</t>
  </si>
  <si>
    <t>240050148</t>
  </si>
  <si>
    <t>Montáž vonkajšej klimatizačnej jednotky</t>
  </si>
  <si>
    <t>429096030804</t>
  </si>
  <si>
    <t>VIESSMANN Multisplitová vonkajšia klimatizačná jednotka VITOCLIMA 300-S typ Q5F3120M2 s možnosťou napojenia až 5 vnútorných jednotiek</t>
  </si>
  <si>
    <t>240050155</t>
  </si>
  <si>
    <t>Montáž vnútornej klimatizačnej jednotky</t>
  </si>
  <si>
    <t>429096030805</t>
  </si>
  <si>
    <t>VIESSMANN Multisplitová vnútorná klimatizačná nástenná jednotka Vitoclima 300-S typ W2026MHE3</t>
  </si>
  <si>
    <t>429096030806</t>
  </si>
  <si>
    <t>VIESSMANN Multisplitová vnútorná klimatizačná nástenná jednotka Vitoclima 300-S typ W2035MHE3</t>
  </si>
  <si>
    <t>240090062</t>
  </si>
  <si>
    <t>Montáž ochranného krytu vonkajšej jednotky vzduchotechniky</t>
  </si>
  <si>
    <t>429720338900</t>
  </si>
  <si>
    <t>DECOClim ALU S kryt pre klimatizáciu a tepelné čerpadlo - RAL 9010</t>
  </si>
  <si>
    <t>733151010</t>
  </si>
  <si>
    <t>Izolované medené potrubie pre chladenie a klimatizáciu _x000D_
 - Frigotec Plus Dual / Pex-dual - 1/4"+3/8" x 0,8 (6,35+9,52 x 0,8)</t>
  </si>
  <si>
    <t>733151084</t>
  </si>
  <si>
    <t>Napustenie potrubia chladivom R32</t>
  </si>
  <si>
    <t xml:space="preserve"> kg</t>
  </si>
  <si>
    <t>9244</t>
  </si>
  <si>
    <t>Montážny, spojovací, závesný, kotviaci a tesniaci materiál</t>
  </si>
  <si>
    <t>9245</t>
  </si>
  <si>
    <t>Uvedenie do prevádzky, súšky</t>
  </si>
  <si>
    <t>VÝKAZ VÝMER</t>
  </si>
  <si>
    <t>STAVBA:</t>
  </si>
  <si>
    <t>Centrum kultúrneho dedičstva, Kostolná pri Dunaji, p. č. 56/1, 56/2, 57/1, 57/2, 66/1, 69/1, 77</t>
  </si>
  <si>
    <t>INVESTOR:</t>
  </si>
  <si>
    <t>Obec Kostolná pri Dunaji, 903 01 Kostolná pri Dunaji 59</t>
  </si>
  <si>
    <t xml:space="preserve"> </t>
  </si>
  <si>
    <t>P. č.</t>
  </si>
  <si>
    <t>Obj. č.</t>
  </si>
  <si>
    <t>Počet</t>
  </si>
  <si>
    <t>Jed.</t>
  </si>
  <si>
    <t>Cena jednotková</t>
  </si>
  <si>
    <t>Cena</t>
  </si>
  <si>
    <t>Celkovo</t>
  </si>
  <si>
    <t>(EUR)</t>
  </si>
  <si>
    <t>Prístroje</t>
  </si>
  <si>
    <t>KU68 -1902</t>
  </si>
  <si>
    <t>8595057600195</t>
  </si>
  <si>
    <t>Krabica zapustená s viečkom, hĺbka 44mm, KOPOS</t>
  </si>
  <si>
    <t>KP 67/2</t>
  </si>
  <si>
    <t>8595057615496</t>
  </si>
  <si>
    <t>Krabica prístrojová spojovateľná, do muriva, hĺbka 44mm, KOPOS</t>
  </si>
  <si>
    <t>KUL 68-45/LD2</t>
  </si>
  <si>
    <t>Inštalačná krabica univerzálna, s viečkom a tesniacou manžetou, spojovateľná, hĺbka 45mm, KOPOS</t>
  </si>
  <si>
    <t>KPRL 68-70/LD</t>
  </si>
  <si>
    <t>8595568925879</t>
  </si>
  <si>
    <t>Inštalačná krabica univerzálna, spojovateľná, s tesniacou manžetou a spojkou, hĺbka 70mm, KOPOS</t>
  </si>
  <si>
    <t>SKLD 2</t>
  </si>
  <si>
    <t>Spojka krabíc, 10ks, KOPOS</t>
  </si>
  <si>
    <t>C2221413</t>
  </si>
  <si>
    <t>1401074</t>
  </si>
  <si>
    <t>Svorkovnica bezskrutková univerzálna, trojnásobná, 32A, s=0,2÷4, VID</t>
  </si>
  <si>
    <t>VALENA LIFE</t>
  </si>
  <si>
    <t>Spínač jednoduchý č.1, pod omietku, VALENA LIFE, LEGRAND</t>
  </si>
  <si>
    <t>Spínač striedavý č.6, pod omietku, VALENA LIFE, LEGRAND</t>
  </si>
  <si>
    <t>Spínač striedavý dvojnásobný č.2x6, pod omietku, VALENA LIFE, LEGRAND</t>
  </si>
  <si>
    <t>Spínač lustrový č.5, pod omietku, VALENA LIFE, LEGRAND</t>
  </si>
  <si>
    <t>Spínač krížový č.7, pod omietku, VALENA LIFE, LEGRAND</t>
  </si>
  <si>
    <t>Spínač kombinovaný č.5a, pod omietku, VALENA LIFE, LEGRAND</t>
  </si>
  <si>
    <t>Zásuvka pod omietku , 230V, VALENA LIFE, LEGRAND</t>
  </si>
  <si>
    <t>Zásuvka pod omietku , 230V, IP44, VALENA LIFE, LEGRAND</t>
  </si>
  <si>
    <t>ISOLATORS</t>
  </si>
  <si>
    <t>590.GE2013</t>
  </si>
  <si>
    <t>Vypínač bezpečnostný, 3P, 20A, SCAME</t>
  </si>
  <si>
    <t xml:space="preserve">Rám jednoduchý, 2M, VALENA LIFE, LEGRAND </t>
  </si>
  <si>
    <t xml:space="preserve">Rám dvojnásobný, 4M, VALENA LIFE, LEGRAND </t>
  </si>
  <si>
    <t xml:space="preserve">Rám trojnásobný, 6M, VALENA LIFE, LEGRAND </t>
  </si>
  <si>
    <t>Svietidlá</t>
  </si>
  <si>
    <t>MARINA</t>
  </si>
  <si>
    <t>Svietidlo žiarovkové, univerzálna montáž, s integrovaným snímačom pohybu, 1x60W, IP43, FULGUR</t>
  </si>
  <si>
    <t>SINCLAIR FL2 60, 160lm/W</t>
  </si>
  <si>
    <t>Svietidlo LED, závesné / prisadené, 60W, 9 600lm, IP66, SINCLAIR</t>
  </si>
  <si>
    <t>SINCLAIR TPL 45 IP66</t>
  </si>
  <si>
    <t>LED svietidlo prisadené stropné priemyselné, priebežná montáž so svorkovnicou 2x5P, 45W, 6300lm, IP66, SINCLAIR</t>
  </si>
  <si>
    <t>SINCLAIR TPL 54 IP66</t>
  </si>
  <si>
    <t>LED svietidlo prisadené stropné priemyselné, priebežná montáž so svorkovnicou 2x5P, 54W, 7560lm, IP66, SINCLAIR</t>
  </si>
  <si>
    <t>SINCLAIR DLTJ 24CCT</t>
  </si>
  <si>
    <t>LED svietidlo prisadené/zabudované stropné, 24W, 2760lm, IP20, SINCLAIR</t>
  </si>
  <si>
    <t>KSC</t>
  </si>
  <si>
    <t>NLKSC003SC</t>
  </si>
  <si>
    <t>Svietidlo núdzové, s piktogramom, s integrovanou batériou a autotestom, doba zálohovania 1h/3h/8h nastaviteľné prisadené stropné/nástenné, 2W, IP54, SCHRACK</t>
  </si>
  <si>
    <t>Káblové trasy</t>
  </si>
  <si>
    <t>VE3512</t>
  </si>
  <si>
    <t>Rozdeľovacia hlava, 4x4/4x35, TRACON</t>
  </si>
  <si>
    <t>13400274</t>
  </si>
  <si>
    <t>Fólia, červená s bleskom,  š=330mm</t>
  </si>
  <si>
    <t>bm</t>
  </si>
  <si>
    <t>KPL150/10SLER</t>
  </si>
  <si>
    <t>019441</t>
  </si>
  <si>
    <t>Ochranná platňa pre káble, žltá, 150x1000x1,8, DIETZEL UNIVOLT</t>
  </si>
  <si>
    <t>1416E K50</t>
  </si>
  <si>
    <t>Rúrka, ohybná, DN16, 50m, MONOFLEX, KOPOS</t>
  </si>
  <si>
    <t>1420 K50</t>
  </si>
  <si>
    <t>Rúrka, ohybná, DN20, 50m, MONOFLEX, KOPOS</t>
  </si>
  <si>
    <t>Kabeláž</t>
  </si>
  <si>
    <t>CYKY O3x1,5</t>
  </si>
  <si>
    <t>32452</t>
  </si>
  <si>
    <t>Kábel, PRYSMIAN</t>
  </si>
  <si>
    <t>CYKY O4x1,5</t>
  </si>
  <si>
    <t>DP440001504OCBN</t>
  </si>
  <si>
    <t>Kábel, NKT</t>
  </si>
  <si>
    <t>CYKY J3x1,5</t>
  </si>
  <si>
    <t>32373</t>
  </si>
  <si>
    <t>CYKY J3x2,5</t>
  </si>
  <si>
    <t>32358</t>
  </si>
  <si>
    <t>CYKY J3x4</t>
  </si>
  <si>
    <t>32382</t>
  </si>
  <si>
    <t>CYKY J3x6</t>
  </si>
  <si>
    <t>32545</t>
  </si>
  <si>
    <t>CYKY J5x1,5</t>
  </si>
  <si>
    <t>32379</t>
  </si>
  <si>
    <t>CYKY J5x2,5</t>
  </si>
  <si>
    <t>32377</t>
  </si>
  <si>
    <t>H07RN-F 2X1,5</t>
  </si>
  <si>
    <t>H07RN-F 3X1,5</t>
  </si>
  <si>
    <t>H07RN-F 3G4</t>
  </si>
  <si>
    <t>31436</t>
  </si>
  <si>
    <t>H07RN-F 5G1,5</t>
  </si>
  <si>
    <t>31004</t>
  </si>
  <si>
    <t>H07RN-F 5G2,5</t>
  </si>
  <si>
    <t>31005</t>
  </si>
  <si>
    <t>1-CYKY J5x25</t>
  </si>
  <si>
    <t>32453</t>
  </si>
  <si>
    <t>1-CYKY J4x35</t>
  </si>
  <si>
    <t>32520</t>
  </si>
  <si>
    <t>H07V-U 6 ZZ</t>
  </si>
  <si>
    <t>Vodič, CY6, zelenožltý</t>
  </si>
  <si>
    <t>H07V-R 16 ZZ</t>
  </si>
  <si>
    <t>Vodič, CY16, zelenožltý</t>
  </si>
  <si>
    <t>NYY 10RE ZZ</t>
  </si>
  <si>
    <t>Vodič, CY10, zelenožltý, PRAKAB</t>
  </si>
  <si>
    <t>NYY 16RE ZZ</t>
  </si>
  <si>
    <t>Vodič, CY16, zelenožltý, PRAKAB</t>
  </si>
  <si>
    <t>Fotovoltika</t>
  </si>
  <si>
    <t>Fotovoltický panel 450W</t>
  </si>
  <si>
    <t>Menič kW</t>
  </si>
  <si>
    <t>Relé rozpojenia fotovoltického poľa pre dva panely</t>
  </si>
  <si>
    <t>Tlačidlo s napájacím zdrojom pre rozpojenie fotovoltického poľa</t>
  </si>
  <si>
    <t>H1Z2Z2-K 1x6</t>
  </si>
  <si>
    <t>Solarkábel</t>
  </si>
  <si>
    <t>H07RN-F 3G1</t>
  </si>
  <si>
    <t>31437</t>
  </si>
  <si>
    <t>H07RN-F 5G6</t>
  </si>
  <si>
    <t>30992</t>
  </si>
  <si>
    <t>J-Y(ST)Y 1x2x0,8</t>
  </si>
  <si>
    <t>Kábel tienený pre prenos signálov</t>
  </si>
  <si>
    <t>J-Y(ST)Y 4x2x0,8</t>
  </si>
  <si>
    <t>CYKY J5x6</t>
  </si>
  <si>
    <t>32434</t>
  </si>
  <si>
    <t>Bleskozvod a uzemnenie</t>
  </si>
  <si>
    <t>59</t>
  </si>
  <si>
    <t>FeZn10</t>
  </si>
  <si>
    <t>t195010</t>
  </si>
  <si>
    <t>Drôt, 0,63kg/m, 1kg=1,61m, ZIN</t>
  </si>
  <si>
    <t>60</t>
  </si>
  <si>
    <t>FeZn30x4</t>
  </si>
  <si>
    <t>t195304</t>
  </si>
  <si>
    <t>Páska, 0,97kg/m, ZIN</t>
  </si>
  <si>
    <t>61</t>
  </si>
  <si>
    <t>AlMgSi 8</t>
  </si>
  <si>
    <t>t195008 Al</t>
  </si>
  <si>
    <t>Drôt, 0,14kg/m, 1kg=7,41m, ZIN</t>
  </si>
  <si>
    <t>62</t>
  </si>
  <si>
    <t>AlMgSi 8 PVC</t>
  </si>
  <si>
    <t>t195008 Al PVC</t>
  </si>
  <si>
    <t>Drôt s PVC izoláciou 0,2kg/m, 1kg = 5m, ZIN</t>
  </si>
  <si>
    <t>63</t>
  </si>
  <si>
    <t>SZ</t>
  </si>
  <si>
    <t>t614109</t>
  </si>
  <si>
    <t>Svorka skúšobná, ZIN</t>
  </si>
  <si>
    <t>64</t>
  </si>
  <si>
    <t>SS</t>
  </si>
  <si>
    <t>f613112</t>
  </si>
  <si>
    <t>Svorka spojovacia, ZIN</t>
  </si>
  <si>
    <t>65</t>
  </si>
  <si>
    <t xml:space="preserve">SO </t>
  </si>
  <si>
    <t>f613312</t>
  </si>
  <si>
    <t>Svorka odkvapová, ZIN</t>
  </si>
  <si>
    <t>66</t>
  </si>
  <si>
    <t>SP 1</t>
  </si>
  <si>
    <t>f613212</t>
  </si>
  <si>
    <t>Svorka na pripojenie kovových predmetov, ZIN</t>
  </si>
  <si>
    <t>67</t>
  </si>
  <si>
    <t>PV 15UNI</t>
  </si>
  <si>
    <t>f312410</t>
  </si>
  <si>
    <t>Podpera vedenia na vrchol krovu, ZIN</t>
  </si>
  <si>
    <t>68</t>
  </si>
  <si>
    <t>PV 17-1</t>
  </si>
  <si>
    <t>f312623</t>
  </si>
  <si>
    <t>Podpera vedenia do vonk.izolácií a sadrokartónu, ZIN</t>
  </si>
  <si>
    <t>69</t>
  </si>
  <si>
    <t>PV 22</t>
  </si>
  <si>
    <t>f313210</t>
  </si>
  <si>
    <t>Podpera vedenia na lepenku a škridlu, ZIN</t>
  </si>
  <si>
    <t>70</t>
  </si>
  <si>
    <t>PV 23</t>
  </si>
  <si>
    <t>f313311</t>
  </si>
  <si>
    <t>Podpera vedenia na plechové strechy, ZIN</t>
  </si>
  <si>
    <t>71</t>
  </si>
  <si>
    <t>OU</t>
  </si>
  <si>
    <t>f511121</t>
  </si>
  <si>
    <t>Ochranný uholník, ZIN</t>
  </si>
  <si>
    <t>72</t>
  </si>
  <si>
    <t>DUd</t>
  </si>
  <si>
    <t>f521112</t>
  </si>
  <si>
    <t>Držiak ochranného uholníka do dreva, ZIN</t>
  </si>
  <si>
    <t>73</t>
  </si>
  <si>
    <t>d90-1-136</t>
  </si>
  <si>
    <t>f615120</t>
  </si>
  <si>
    <t>Izolujúca tyč, d=16, l=500, ZIN</t>
  </si>
  <si>
    <t>74</t>
  </si>
  <si>
    <t>FR OB</t>
  </si>
  <si>
    <t>f615121</t>
  </si>
  <si>
    <t>Kotva na stenu k oddialenému bleskozvodu, ZIN</t>
  </si>
  <si>
    <t>75</t>
  </si>
  <si>
    <t>RS3 OB</t>
  </si>
  <si>
    <t>Držiak zvodového drôtu k oddialenému bleskozvodu, d=16, ZIN</t>
  </si>
  <si>
    <t>76</t>
  </si>
  <si>
    <t>SR 02</t>
  </si>
  <si>
    <t>f616123</t>
  </si>
  <si>
    <t>Svorka spojovacia odbočná, ZIN</t>
  </si>
  <si>
    <t>77</t>
  </si>
  <si>
    <t>SR 03</t>
  </si>
  <si>
    <t>f616211</t>
  </si>
  <si>
    <t>Svorka uzemňovacia, ZIN</t>
  </si>
  <si>
    <t>78</t>
  </si>
  <si>
    <t>RS2</t>
  </si>
  <si>
    <t>f612115</t>
  </si>
  <si>
    <t>Svorka rozpojovacia 8-10/18-20, ZIN</t>
  </si>
  <si>
    <t>79</t>
  </si>
  <si>
    <t>JP 10+PV 15 UNI</t>
  </si>
  <si>
    <t>f111311</t>
  </si>
  <si>
    <t>Zvodová tyč bez osadenia, ZIN</t>
  </si>
  <si>
    <t>80</t>
  </si>
  <si>
    <t>JD 15</t>
  </si>
  <si>
    <t>f111115</t>
  </si>
  <si>
    <t>Zvodová tyč so závitom, ZIN</t>
  </si>
  <si>
    <t>Práce</t>
  </si>
  <si>
    <t>Sekanie drážok do betónu</t>
  </si>
  <si>
    <t>Sekanie drážok do muriva</t>
  </si>
  <si>
    <t>Frézovanie otvorov pre krabice</t>
  </si>
  <si>
    <t>Frézovanie otvorov pre krabice do muriva</t>
  </si>
  <si>
    <t>Prierazy</t>
  </si>
  <si>
    <t>Demontáž starej kabeláže, svietidiel...</t>
  </si>
  <si>
    <t>hod</t>
  </si>
  <si>
    <t>Demontáž starej rozvodnice do 200kg</t>
  </si>
  <si>
    <t>Elektromontáž</t>
  </si>
  <si>
    <t>Nešpecifikované elektromontážne práce, zriadenie pracoviska, dočasné zapojenia, zsťovanie skutkového stavu, prekládky jestvujúcich vedení, úpravy jestvujúcich vedení a zariadení</t>
  </si>
  <si>
    <t>Vytýčenie trasy</t>
  </si>
  <si>
    <t>Výkopové práce. Káblové ryhy šírky 35, hĺbky 80, zemina tr.3</t>
  </si>
  <si>
    <t>Zatiahnutie káblov do chráničiek</t>
  </si>
  <si>
    <t xml:space="preserve">Zriadenie káblového lôžka 65/10 cm, pieskom      </t>
  </si>
  <si>
    <t xml:space="preserve">Zakrytie káblov výstražnou fóliou PVC šírky 33cm  </t>
  </si>
  <si>
    <t>Zához ryhy</t>
  </si>
  <si>
    <t>Provizórna úprava terénu</t>
  </si>
  <si>
    <t>Rozvádzač RH</t>
  </si>
  <si>
    <t>96</t>
  </si>
  <si>
    <t>NP65-0504015</t>
  </si>
  <si>
    <t>Rozvodnica pre montáž na stenu, 500x400x150, IP65, OEZ</t>
  </si>
  <si>
    <t>97</t>
  </si>
  <si>
    <t>PD-N-M0504</t>
  </si>
  <si>
    <t>Modulárny systém rozvodnice, pre skriňu v=500, š=400, OEZ</t>
  </si>
  <si>
    <t>98</t>
  </si>
  <si>
    <t>PD-N-KMV01504</t>
  </si>
  <si>
    <t>Kryty pre modulárny systém, v=150, výrez 45, pre skriňu š=400, OEZ</t>
  </si>
  <si>
    <t>PD-N-4Z08</t>
  </si>
  <si>
    <t>Závesné oká pre rozvodnicu, OEZ</t>
  </si>
  <si>
    <t>100</t>
  </si>
  <si>
    <t>DX3-IS-100A/3P</t>
  </si>
  <si>
    <t>Vypínač modulárny, 3P, 100A, LEGRAND</t>
  </si>
  <si>
    <t>101</t>
  </si>
  <si>
    <t>004678</t>
  </si>
  <si>
    <t>Elektromer 3P podružný priamy, 230VAC, 63A, 2M, výstup impulz, kalibrovaný, LEGRAND</t>
  </si>
  <si>
    <t>102</t>
  </si>
  <si>
    <t>004683</t>
  </si>
  <si>
    <t>Elektromer 5P podružný priamy, 400VAC, 63A, 4M, impulzný výstup+RS485, kalibrovaný, LEGRAND</t>
  </si>
  <si>
    <t>103</t>
  </si>
  <si>
    <t>MGKIZ065</t>
  </si>
  <si>
    <t>Elektromer 5P podružný priamy, 400VAC, 65A, 4M, impulzný výstup, kalibrovaný, SCHRACK</t>
  </si>
  <si>
    <t>104</t>
  </si>
  <si>
    <t>TX3-6-B63/3</t>
  </si>
  <si>
    <t>Istič 3P, 400VAC, 63A, 6kA, char.B, LEGRAND</t>
  </si>
  <si>
    <t>105</t>
  </si>
  <si>
    <t>TX3-6-B32/3</t>
  </si>
  <si>
    <t>Istič 3P, 400VAC, 32A, 6kA, char.B, LEGRAND</t>
  </si>
  <si>
    <t>106</t>
  </si>
  <si>
    <t>TX3-6-B20/3</t>
  </si>
  <si>
    <t>Istič 3P, 400VAC, 20A, 6kA, char.B, LEGRAND</t>
  </si>
  <si>
    <t>107</t>
  </si>
  <si>
    <t>Prúdový transformátor 1P, 100A/33,33mA, pre vodič d&lt;8, SPLIT CORE CT</t>
  </si>
  <si>
    <t>108</t>
  </si>
  <si>
    <t>004871</t>
  </si>
  <si>
    <t>Svorka rozbočovacia modulárna 1P, 125A, 4x s=16÷50, 12x s=1,5÷10, LEGRAND</t>
  </si>
  <si>
    <t>109</t>
  </si>
  <si>
    <t>004842</t>
  </si>
  <si>
    <t>Izolovaná svorkovnica, 8x1,5÷16, montáž na DIN lištu,modrá, LEGRAND</t>
  </si>
  <si>
    <t>110</t>
  </si>
  <si>
    <t>004832</t>
  </si>
  <si>
    <t>Izolovaná svorkovnica, 8x1,5÷16, montáž na DIN lištu,zelená, LEGRAND</t>
  </si>
  <si>
    <t>111</t>
  </si>
  <si>
    <t>AKM12</t>
  </si>
  <si>
    <t>Vývodka , HENSEL</t>
  </si>
  <si>
    <t>112</t>
  </si>
  <si>
    <t>AKM25</t>
  </si>
  <si>
    <t>113</t>
  </si>
  <si>
    <t>AKM32</t>
  </si>
  <si>
    <t>114</t>
  </si>
  <si>
    <t>AKM40</t>
  </si>
  <si>
    <t>115</t>
  </si>
  <si>
    <t>Káblové štítky</t>
  </si>
  <si>
    <t>116</t>
  </si>
  <si>
    <t>Umelohmotné štítky</t>
  </si>
  <si>
    <t>117</t>
  </si>
  <si>
    <t>Ukončenie káblov v rozvádzači do s=2,5</t>
  </si>
  <si>
    <t>118</t>
  </si>
  <si>
    <t>Ukončenie káblov v rozvádzači do s=6</t>
  </si>
  <si>
    <t>119</t>
  </si>
  <si>
    <t>Ukončenie káblov v rozvádzači do s=200</t>
  </si>
  <si>
    <t>120</t>
  </si>
  <si>
    <t>Kompletáž</t>
  </si>
  <si>
    <t>121</t>
  </si>
  <si>
    <t>Revízia</t>
  </si>
  <si>
    <t>122</t>
  </si>
  <si>
    <t>Atest</t>
  </si>
  <si>
    <t>Rozvádzač R1</t>
  </si>
  <si>
    <t>123</t>
  </si>
  <si>
    <t>BF-O-6/144-C</t>
  </si>
  <si>
    <t>Rozvodnica pre nástennú montáž, 6 radov/144 modulov, EATON</t>
  </si>
  <si>
    <t>124</t>
  </si>
  <si>
    <t>FLP-B+C MAXI V/4</t>
  </si>
  <si>
    <t>Prepäťová ochrana, typ 1+2, 4P, 30kA, SALTEK</t>
  </si>
  <si>
    <t>125</t>
  </si>
  <si>
    <t>VG-V50-1+NPE-280</t>
  </si>
  <si>
    <t>Prepäťová ochrana, typ 1+2, 1P, 50kA, v skrinke, OBO</t>
  </si>
  <si>
    <t>126</t>
  </si>
  <si>
    <t>DX3-IS-63A/3P</t>
  </si>
  <si>
    <t>Vypínač modulárny, 3P, 63A, LEGRAND</t>
  </si>
  <si>
    <t>127</t>
  </si>
  <si>
    <t>TX3-6-C16/3</t>
  </si>
  <si>
    <t>Istič 3P, 400VAC, 16A, 6kA, char.C, LEGRAND</t>
  </si>
  <si>
    <t>128</t>
  </si>
  <si>
    <t>TX3-6-B6/1</t>
  </si>
  <si>
    <t>Istič 1P, 230VAC, 6A, 6kA, char.B, LEGRAND</t>
  </si>
  <si>
    <t>129</t>
  </si>
  <si>
    <t>TX3-6-B16/1</t>
  </si>
  <si>
    <t>Istič 1P, 230VAC, 16A, 6kA, char.B, LEGRAND</t>
  </si>
  <si>
    <t>130</t>
  </si>
  <si>
    <t>TX3-6-B20/1</t>
  </si>
  <si>
    <t>Istič 1P, 230VAC, 20A, 6kA, char.B, LEGRAND</t>
  </si>
  <si>
    <t>131</t>
  </si>
  <si>
    <t>TX3-63A/4/500</t>
  </si>
  <si>
    <t>Prúdový chránič bez nadprúdovej ochrany, 400VAC, 63A, 500mA, typ A, LEGRAND</t>
  </si>
  <si>
    <t>132</t>
  </si>
  <si>
    <t>DX3-B10A/4/030</t>
  </si>
  <si>
    <t>Prúdový chránič s nadprúdovou ochranou, 400VAC, 10A, 30mA, 6kA, char.B, typ A, LEGRAND</t>
  </si>
  <si>
    <t>133</t>
  </si>
  <si>
    <t>DX3-B16A/4/030</t>
  </si>
  <si>
    <t>Prúdový chránič s nadprúdovou ochranou, 400VAC, 16A, 30mA, 6kA, char.B, typ A, LEGRAND</t>
  </si>
  <si>
    <t>134</t>
  </si>
  <si>
    <t>DX3-B10A/1N/030</t>
  </si>
  <si>
    <t>410963</t>
  </si>
  <si>
    <t>Prúdový chránič s nadprúdovou ochranou, 230VAC, 10A, 30mA, 6kA, char.B, typ A, LEGRAND</t>
  </si>
  <si>
    <t>135</t>
  </si>
  <si>
    <t>DX3-B16A/1N/030</t>
  </si>
  <si>
    <t>410965</t>
  </si>
  <si>
    <t>Prúdový chránič s nadprúdovou ochranou, 230VAC, 16A, 30mA, 6kA, char.B, typ A, LEGRAND</t>
  </si>
  <si>
    <t>DX3-B25A/1N/030</t>
  </si>
  <si>
    <t>410967</t>
  </si>
  <si>
    <t>Prúdový chránič s nadprúdovou ochranou, 230VAC, 25A, 30mA, 6kA, char.B, typ A, LEGRAND</t>
  </si>
  <si>
    <t>136</t>
  </si>
  <si>
    <t>DX3-C10A/1N/030</t>
  </si>
  <si>
    <t>Prúdový chránič s nadprúdovou ochranou, 230VAC, 10A, 30mA, 6kA, char.C, LEGRAND</t>
  </si>
  <si>
    <t>137</t>
  </si>
  <si>
    <t>Stykač, 400VAC, 25A, 2NO, 2NC, 2M, LEGRAND</t>
  </si>
  <si>
    <t>138</t>
  </si>
  <si>
    <t>Vypínacia spúšť, 230VAC, LEGRAND</t>
  </si>
  <si>
    <t>139</t>
  </si>
  <si>
    <t>M22-L-R</t>
  </si>
  <si>
    <t>Signálka 230VAC, červená, EATON</t>
  </si>
  <si>
    <t>140</t>
  </si>
  <si>
    <t>M22-L-G</t>
  </si>
  <si>
    <t>Signálka 230VAC, zelená, EATON</t>
  </si>
  <si>
    <t>141</t>
  </si>
  <si>
    <t>M22PV/KC11/IY</t>
  </si>
  <si>
    <t>Tlačidlo, hríb, s aretáciou,  v skrinke, 1NO+1NC, EATON</t>
  </si>
  <si>
    <t>142</t>
  </si>
  <si>
    <t>VIKING</t>
  </si>
  <si>
    <t>037160</t>
  </si>
  <si>
    <t>Svorka jednoradová,skrutková, s=2,5, šedá, LEGRAND</t>
  </si>
  <si>
    <t>143</t>
  </si>
  <si>
    <t>037100</t>
  </si>
  <si>
    <t>Svorka jednoradová,skrutková, s=2,5 modrá, LEGRAND</t>
  </si>
  <si>
    <t>144</t>
  </si>
  <si>
    <t>037170</t>
  </si>
  <si>
    <t>Svorka jednoradová,skrutková, s=2,5, zelenožltá, LEGRAND</t>
  </si>
  <si>
    <t>145</t>
  </si>
  <si>
    <t>037550</t>
  </si>
  <si>
    <t>Bočnica, pre jednoradovú svorku, s=2,5÷10, LEGRAND</t>
  </si>
  <si>
    <t>146</t>
  </si>
  <si>
    <t>037560</t>
  </si>
  <si>
    <t>Oddeľovacia priehradka, pre jednoradovú svorku s=2,5÷10, LEGRAND</t>
  </si>
  <si>
    <t>147</t>
  </si>
  <si>
    <t>037510</t>
  </si>
  <si>
    <t>Ukončovacia zarážka, pre jednoradovú svorku, automatická montáž, LEGRAND</t>
  </si>
  <si>
    <t>148</t>
  </si>
  <si>
    <t>149</t>
  </si>
  <si>
    <t>150</t>
  </si>
  <si>
    <t>151</t>
  </si>
  <si>
    <t>AKM16</t>
  </si>
  <si>
    <t>152</t>
  </si>
  <si>
    <t>AKM20</t>
  </si>
  <si>
    <t>153</t>
  </si>
  <si>
    <t>154</t>
  </si>
  <si>
    <t>155</t>
  </si>
  <si>
    <t>156</t>
  </si>
  <si>
    <t>157</t>
  </si>
  <si>
    <t>158</t>
  </si>
  <si>
    <t>159</t>
  </si>
  <si>
    <t>Rozvádzač RACDC</t>
  </si>
  <si>
    <t>160</t>
  </si>
  <si>
    <t>Rozvodnica pre nástennú montáž, 2 rady/12 modulov, ETI</t>
  </si>
  <si>
    <t>161</t>
  </si>
  <si>
    <t>TX3-10-C06/3</t>
  </si>
  <si>
    <t>Istič 3P, 400VAC, 6A, 10kA, char.C, LEGRAND</t>
  </si>
  <si>
    <t>162</t>
  </si>
  <si>
    <t>TX3-10-B16/3</t>
  </si>
  <si>
    <t>Istič 3P, 400VAC, 16A, 10kA, char.B, LEGRAND</t>
  </si>
  <si>
    <t>163</t>
  </si>
  <si>
    <t>TX3-10-C10/1</t>
  </si>
  <si>
    <t>Istič 1P, 230VAC, 10A, 10kA, char.C, LEGRAND</t>
  </si>
  <si>
    <t>164</t>
  </si>
  <si>
    <t>TX3-10-C06/1</t>
  </si>
  <si>
    <t>Istič 1P, 230VAC, 6A, 10kA, char.C, LEGRAND</t>
  </si>
  <si>
    <t>165</t>
  </si>
  <si>
    <t>Stykač, 400VAC, 40A, 3NO, 3M, LEGRAND</t>
  </si>
  <si>
    <t>166</t>
  </si>
  <si>
    <t>Ex9F 2P 32A</t>
  </si>
  <si>
    <t>Poistkový odpínač, 2P, veľkosť 10x38, NOARK</t>
  </si>
  <si>
    <t>167</t>
  </si>
  <si>
    <t>PVA10-12A/gG</t>
  </si>
  <si>
    <t>OEZ:40753</t>
  </si>
  <si>
    <t>Poistka valcová, veľkosť 10x38, 12A, char.gG , OEZ</t>
  </si>
  <si>
    <t>168</t>
  </si>
  <si>
    <t>ESPD1+2-DC50-1000</t>
  </si>
  <si>
    <t>Prepäťová ochrana, typ 1+2, 2P, 20kA, 1000VDC, TRACON</t>
  </si>
  <si>
    <t>169</t>
  </si>
  <si>
    <t>HRN-100</t>
  </si>
  <si>
    <t>Relé sieťovej ochrany, ELKO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</si>
  <si>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</si>
  <si>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</si>
  <si>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</si>
  <si>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</si>
  <si>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</si>
  <si>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</si>
  <si>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</si>
  <si>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</si>
  <si>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</si>
  <si>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</si>
  <si>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</si>
  <si>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Odvoz a likvidácia odpadu</t>
  </si>
  <si>
    <t>181</t>
  </si>
  <si>
    <t>Odvoz odpadu - Zmesi betónu, tehál, obkladačiek, dlaždíc a pod.</t>
  </si>
  <si>
    <t>Tona</t>
  </si>
  <si>
    <t>182</t>
  </si>
  <si>
    <t>Odvoz odpadu -  Bitúmenové zmesi (asfalt z ciest a chodníkov)</t>
  </si>
  <si>
    <t>183</t>
  </si>
  <si>
    <t>Odvoz odpadu  Zemina a kamenivo iné ako uvedené v 170503 *</t>
  </si>
  <si>
    <t>184</t>
  </si>
  <si>
    <t>Odvoz odpadu – výkopová zemina iná ako uvedené v 170505</t>
  </si>
  <si>
    <t>185</t>
  </si>
  <si>
    <t>Izolačné materiály iné ako uvedené v 170601 a 170103</t>
  </si>
  <si>
    <t>186</t>
  </si>
  <si>
    <t>Zmiešané stavebné odpady</t>
  </si>
  <si>
    <t>187</t>
  </si>
  <si>
    <t>Objemný odpad</t>
  </si>
  <si>
    <t>188</t>
  </si>
  <si>
    <t>Plasty rôzne kat. č., nevhodné na zhodnotenie, 070213, 170203 a pod.</t>
  </si>
  <si>
    <t>189</t>
  </si>
  <si>
    <t>Plasty rôzne kat. č., vhodné na TAP, 070213, 170203 a pod.</t>
  </si>
  <si>
    <t>190</t>
  </si>
  <si>
    <t>Prenájom kontajnera</t>
  </si>
  <si>
    <t>191</t>
  </si>
  <si>
    <t>Doprava</t>
  </si>
  <si>
    <t>km</t>
  </si>
  <si>
    <t>REKAPITULÁCIA</t>
  </si>
  <si>
    <t>Čiastkové náklady ( EUR)</t>
  </si>
  <si>
    <t>Suma dodávka a montáž ( EUR)</t>
  </si>
  <si>
    <t>Projekt (EUR)</t>
  </si>
  <si>
    <t>Autorský dozor (EUR)</t>
  </si>
  <si>
    <t>Komplexné skúšky (EUR)</t>
  </si>
  <si>
    <t>Prevádzkové vplyvy %</t>
  </si>
  <si>
    <t>CELKOVÉ NÁKLADY ( EUR)</t>
  </si>
  <si>
    <t>SO1 - KOSTOLNA_E9.1_1PP, E9.2_1NP_V1  - Slaboprúdové rozvody</t>
  </si>
  <si>
    <t>pobytova pivnica</t>
  </si>
  <si>
    <t>SO3 PREPOJ OPTIKA</t>
  </si>
  <si>
    <t>SO1-2</t>
  </si>
  <si>
    <t>SO1 1NP</t>
  </si>
  <si>
    <t>SO1 2NP</t>
  </si>
  <si>
    <t>SO2 1NP</t>
  </si>
  <si>
    <t>SO2 2NP</t>
  </si>
  <si>
    <t>U7 Long-Range</t>
  </si>
  <si>
    <t>U7-LR</t>
  </si>
  <si>
    <t>UNIFI WiFi 7 AP s 5  streamami, Uplink 2.5 GbE, PoE, 42.5—57V DC 14W</t>
  </si>
  <si>
    <t>8595568930828</t>
  </si>
  <si>
    <t>SATEL</t>
  </si>
  <si>
    <t>TSD-1</t>
  </si>
  <si>
    <t>Opticko-teplotný kombinovaný bodový detektor
(dym, teplo, multisenzor)</t>
  </si>
  <si>
    <t>SLIM-DUAL</t>
  </si>
  <si>
    <t>Duálny detektor pohybu PIR+MW dosah 10-15m</t>
  </si>
  <si>
    <t>AQUA RING</t>
  </si>
  <si>
    <t>Drôtový stropný PIR detektor pohybu, dvojitý pirelement</t>
  </si>
  <si>
    <t>PRF-LCD</t>
  </si>
  <si>
    <t>LCD klávesnica pre ústredne PERFECTA</t>
  </si>
  <si>
    <t>SP-4001 R</t>
  </si>
  <si>
    <t>Externá nezáloh. siréna, piezo, hlas. 120dB, 3 druhy modulovanej zvuk. signal. -- červenát</t>
  </si>
  <si>
    <t>VALENA LIFE ZÁSUVKA 2X RJ45 CAT.6A STP BIELA, LEGRAND</t>
  </si>
  <si>
    <t>ALENA LIFE ZÁSUVKA 1X RJ45 CAT.6A STP BIELA, LEGRAND</t>
  </si>
  <si>
    <t>Octopus</t>
  </si>
  <si>
    <t>ZÁSUVKA GUMOVÁ 2P+T ČIERNA S DETSKOU OCHRANOU, LEGRAND</t>
  </si>
  <si>
    <t>305303875</t>
  </si>
  <si>
    <t>DS-KH6350-TE1</t>
  </si>
  <si>
    <t>Vnútorný dotykový displej 7" pre videovrátnik IP POE</t>
  </si>
  <si>
    <t>6931847110130</t>
  </si>
  <si>
    <t xml:space="preserve">DS-KD8003-IME1(B) </t>
  </si>
  <si>
    <t xml:space="preserve">HIKVISION DS-KD8003-IME1(B) modulárny IP Video-Intercom </t>
  </si>
  <si>
    <t>6954273689698</t>
  </si>
  <si>
    <t>DS-KD-KK</t>
  </si>
  <si>
    <t>HIKVISION DS-KD-KK Tlačidlový modul pre modulárny video-intercom</t>
  </si>
  <si>
    <t>4674876823276</t>
  </si>
  <si>
    <t>Záslepný modul</t>
  </si>
  <si>
    <t>HIKVISION Záslepný modul pre jedno tlačidlo</t>
  </si>
  <si>
    <t>6954273691561</t>
  </si>
  <si>
    <t xml:space="preserve">DS-KD-ACF2 </t>
  </si>
  <si>
    <t xml:space="preserve">DS-KD-ACF2 Príslušenstvo pre montáž video vratniky pod omietku </t>
  </si>
  <si>
    <t>DORCAS</t>
  </si>
  <si>
    <t xml:space="preserve"> 99N305 Flex </t>
  </si>
  <si>
    <t>Elektrický zámok štandardný, posuvná západka, so signalizáciou, 16x26x66 mm, nap. 10-24 VDC/VAC 230mA</t>
  </si>
  <si>
    <t>311323475</t>
  </si>
  <si>
    <t>DS-2CD3386G2-ISU(2.8mm)(H)(eF)</t>
  </si>
  <si>
    <t>IP Kamera 8MP Turret Smart, AcuSense, Pevný objektív, zabudovaný mikrofón, technológia Darkfighter s podložkou</t>
  </si>
  <si>
    <t>DS-1280ZJ-DM8</t>
  </si>
  <si>
    <t>Montážna podložka pre dome kamery</t>
  </si>
  <si>
    <t>HDPE14/10O</t>
  </si>
  <si>
    <t>S1-2196</t>
  </si>
  <si>
    <t>14/10mm mikrotrubička, HDPE, oranžová MIKROHARD</t>
  </si>
  <si>
    <t>8595057616035</t>
  </si>
  <si>
    <t>8595057616042</t>
  </si>
  <si>
    <t>STP</t>
  </si>
  <si>
    <t>KE550HS23/1E-B2ca</t>
  </si>
  <si>
    <t>Keline kábel Cat 6A, STP, LSOH, B2ca - s1, d1, a1</t>
  </si>
  <si>
    <t>J/A-DQ(ZN)H wbg</t>
  </si>
  <si>
    <t>859558987062</t>
  </si>
  <si>
    <t>Optický kábel, 8-vlákno, LSOH, CLT, SM, G.657A1, s ochranou proti hlodavcom</t>
  </si>
  <si>
    <t>YTDY 8x0,5mm</t>
  </si>
  <si>
    <t>PU-SC805</t>
  </si>
  <si>
    <t>signálny kábel pre EZS</t>
  </si>
  <si>
    <t>H05V-K 6 ZZ</t>
  </si>
  <si>
    <t>Vodič, CYA6, zelenožltý, PRAKAB</t>
  </si>
  <si>
    <t>Dokumentácia skutočného vyhotovenia</t>
  </si>
  <si>
    <t>Rozvádzač EZS1</t>
  </si>
  <si>
    <t>OPU-3 P</t>
  </si>
  <si>
    <t>5905033332836</t>
  </si>
  <si>
    <t>Plast.Univerzál. skrinka pre Ústredňu ,modulov, aku.18Ah a trafo 40 ,60VA ,APS412</t>
  </si>
  <si>
    <t>PERFECTA-IP 32-WRL</t>
  </si>
  <si>
    <t>5905033337244</t>
  </si>
  <si>
    <t>Základná doska ústredne PERFECTA 32 so zabudovaným Ethernet modulom a bezdrôtovým  kontrolérom 433MHz , Satel</t>
  </si>
  <si>
    <t>INT-E</t>
  </si>
  <si>
    <t>5905033331556</t>
  </si>
  <si>
    <t xml:space="preserve">INT-E rozširovací expandér 8 vstupov pre ústredne INTEGRA, VERSA a PERFECTA </t>
  </si>
  <si>
    <t>AWT682</t>
  </si>
  <si>
    <t>5901643194499</t>
  </si>
  <si>
    <t>Transfo. TRZ 60VA/18V/20V IP43 VUrčené pre kryty SATEL: OPU3-P</t>
  </si>
  <si>
    <t>HPB18-12</t>
  </si>
  <si>
    <t>akumulátor 12V/18Ah, AGM VRLA, vnútorný odpor 15mΩ, konektor Ø5.5mm, živostnosť 5-8 rokov</t>
  </si>
  <si>
    <t>Rozvádzač RACK1</t>
  </si>
  <si>
    <t>5902560367256</t>
  </si>
  <si>
    <t>EX.14367</t>
  </si>
  <si>
    <t>Rozvádzač 18U, 600x450mm, sklenené dvere, čierny, v demonte, EXTRALINK</t>
  </si>
  <si>
    <t>KRUGEL</t>
  </si>
  <si>
    <t>ACARS8FAR3</t>
  </si>
  <si>
    <t>EPDU rozvodný panel 19", 8 x 230V, French, prepäťová ochrana s filtrom, KRUGEL</t>
  </si>
  <si>
    <t>RAB-VP-X01-A2</t>
  </si>
  <si>
    <t>Keline držiak patch káblov 19" s hĺbkou oka 73 mm, kovový</t>
  </si>
  <si>
    <t>KEP-CEA-S-10G</t>
  </si>
  <si>
    <t xml:space="preserve">Keline patch panel Cat 6A, osadený s 24xKEJ-CEA-S-10G </t>
  </si>
  <si>
    <t>Ubiquiti</t>
  </si>
  <si>
    <t>USW-PRO-48-POE</t>
  </si>
  <si>
    <t>UniFi Switch GEN2 PRO 48x1000Mbps, 40xPoE+ 802.3af/at, 8xPoE++ 802.3bt, 4xSFP+, LCM display)</t>
  </si>
  <si>
    <t>HIKVISION</t>
  </si>
  <si>
    <t>DS-7616NXI-I2/V PRO</t>
  </si>
  <si>
    <t>NVR Videozáznamník 16CH  + HDD do NVR -  6TB 24/7, oživenie NVR - Intelligent analytics based on Guanlan Large-Scale AI Models</t>
  </si>
  <si>
    <t>EATON</t>
  </si>
  <si>
    <t>5E1600UF</t>
  </si>
  <si>
    <t>EATON UPS 5E 1600 USB FR Gen2</t>
  </si>
  <si>
    <t>U-Cable-Patch-RJ45</t>
  </si>
  <si>
    <t>UniFi Patch Cable 0.1 m, Ultratenký patch kábel s podporou GbE a flexibilnými, ohybnými koncovkami pre väčšiu všestrannosť inštalácie.  PoE+++</t>
  </si>
  <si>
    <t>U-Cable-Patch-1M-RJ45</t>
  </si>
  <si>
    <t>UniFi Patch Cable 1 m, Ultratenký patch kábel s podporou GbE a flexibilnými, ohybnými koncovkami pre väčšiu všestrannosť inštalácie.  PoE+++</t>
  </si>
  <si>
    <t>UACC-OM-SM-1G-S-2</t>
  </si>
  <si>
    <t>1G Bidirectional Single-Mode Optical Modul</t>
  </si>
  <si>
    <t>FIBRAIN</t>
  </si>
  <si>
    <t>VFTO-E1-FB-0-112-1DG-1-2G</t>
  </si>
  <si>
    <t>FIBRAIN VFTO-E1, FTTH box, 1x adaptér SC/APC, 1x pigtail SC/APC, osadený</t>
  </si>
  <si>
    <t>G-SCA-LC-S-001.0-SX-D-28-Y</t>
  </si>
  <si>
    <t>FIBRAIN Optický patchcord SC/APC - LC/PC 1m, Gold, 2.8mm, simplex, SM, G657A1</t>
  </si>
  <si>
    <t>UKONČENIE OPTICKÉHO KABLÁ S NAVARENIM</t>
  </si>
  <si>
    <t>Rozvádzač R1 DOPLNENIE</t>
  </si>
  <si>
    <t>TX3-6-B10/1</t>
  </si>
  <si>
    <t xml:space="preserve">403355 </t>
  </si>
  <si>
    <t>Istič 1P, 230VAC, 10A, 6kA, char.B, LEGRAND</t>
  </si>
  <si>
    <t>DX3-C16A/1N/030</t>
  </si>
  <si>
    <t>411061</t>
  </si>
  <si>
    <t>Prúdový chránič s nadprúdovou ochranou, 230VAC, 16A, 30mA, 6kA, char.C, LEGRAND</t>
  </si>
  <si>
    <t>4012591772095</t>
  </si>
  <si>
    <t>SO02 - Komunitný dom s ľudovou izbbou - Navrhovaný stav</t>
  </si>
  <si>
    <t xml:space="preserve">    4 - Vodorovné konštrukcie</t>
  </si>
  <si>
    <t xml:space="preserve">    5 -  Komunikácie</t>
  </si>
  <si>
    <t>Výkop ryhy do šírky 600 mm v horn.3 do 100 m3, v hornine 1 až 4</t>
  </si>
  <si>
    <t>-1211375238</t>
  </si>
  <si>
    <t>Výkop v uzavretých priestoroch - pätky v hornine 1 až 4</t>
  </si>
  <si>
    <t>498852661</t>
  </si>
  <si>
    <t>-1695932421</t>
  </si>
  <si>
    <t>2046749703</t>
  </si>
  <si>
    <t>-706891843</t>
  </si>
  <si>
    <t>-61530531</t>
  </si>
  <si>
    <t>-1393280891</t>
  </si>
  <si>
    <t>926899433</t>
  </si>
  <si>
    <t>45871221</t>
  </si>
  <si>
    <t>-2105764841</t>
  </si>
  <si>
    <t>-1146562798</t>
  </si>
  <si>
    <t>273321312.S</t>
  </si>
  <si>
    <t>Betón základových dosiek, železový (bez výstuže), tr. C 20/25</t>
  </si>
  <si>
    <t>131885438</t>
  </si>
  <si>
    <t>273351217.S</t>
  </si>
  <si>
    <t>Debnenie stien základových dosiek, zhotovenie-tradičné</t>
  </si>
  <si>
    <t>-858758930</t>
  </si>
  <si>
    <t>273351218.S</t>
  </si>
  <si>
    <t>Debnenie stien základových dosiek, odstránenie-tradičné</t>
  </si>
  <si>
    <t>1010367396</t>
  </si>
  <si>
    <t>273361931.S</t>
  </si>
  <si>
    <t>Zhotovenie výstuže základových dosiek zo zváraných sietí  a KARI sietí KY14/KY86</t>
  </si>
  <si>
    <t>1164791332</t>
  </si>
  <si>
    <t>274271310</t>
  </si>
  <si>
    <t>Murovanie základových pásov (m3) 50x15x25 s betónovou výplňou C 16/20 hr. 150 mm</t>
  </si>
  <si>
    <t>884972912</t>
  </si>
  <si>
    <t>595120000100</t>
  </si>
  <si>
    <t>Tvárnica debniaca DT15, šxlxv 150x500x250 mm</t>
  </si>
  <si>
    <t>464774955</t>
  </si>
  <si>
    <t>1191302572</t>
  </si>
  <si>
    <t>1727752848</t>
  </si>
  <si>
    <t>-380201587</t>
  </si>
  <si>
    <t>200785384</t>
  </si>
  <si>
    <t>331270511.S</t>
  </si>
  <si>
    <t>Murivo pilierov a stĺpov z betónových debniacich tvárnic rozmerov 400x400 mm s betónovou výplňou C 16/20</t>
  </si>
  <si>
    <t>-794828948</t>
  </si>
  <si>
    <t>-1105278470</t>
  </si>
  <si>
    <t>311234560</t>
  </si>
  <si>
    <t>Murivo obvodové (m3) zo slamených panelov EcoCocon (hr.300mm)</t>
  </si>
  <si>
    <t>1871862778</t>
  </si>
  <si>
    <t>415340576</t>
  </si>
  <si>
    <t>Vodorovné konštrukcie</t>
  </si>
  <si>
    <t>417321616.S</t>
  </si>
  <si>
    <t>Betón stužujúcich pásov, vencov a prekladov železový tr. C 25/30</t>
  </si>
  <si>
    <t>-2005752208</t>
  </si>
  <si>
    <t>417351115</t>
  </si>
  <si>
    <t>Debnenie bočníc stužujúcich pásov a vencov vrátane vzpier zhotovenie</t>
  </si>
  <si>
    <t>-1687454555</t>
  </si>
  <si>
    <t>417351116</t>
  </si>
  <si>
    <t>Debnenie bočníc stužujúcich pásov a vencov vrátane vzpier odstránenie</t>
  </si>
  <si>
    <t>766508870</t>
  </si>
  <si>
    <t>417361821</t>
  </si>
  <si>
    <t>Výstuž stužujúcich pásov a vencov z betonárskej ocele 10505(R)</t>
  </si>
  <si>
    <t>-119859868</t>
  </si>
  <si>
    <t xml:space="preserve"> Komunikácie</t>
  </si>
  <si>
    <t>-171849096</t>
  </si>
  <si>
    <t>-90274553</t>
  </si>
  <si>
    <t>823010958</t>
  </si>
  <si>
    <t>-1708645877</t>
  </si>
  <si>
    <t>1881791869</t>
  </si>
  <si>
    <t>271571111.S</t>
  </si>
  <si>
    <t>Jemné štrkové lôžko pod zámkovú dlažbu, frakcie 4-8 mm</t>
  </si>
  <si>
    <t>1423605293</t>
  </si>
  <si>
    <t>-2075839787</t>
  </si>
  <si>
    <t>-486824357</t>
  </si>
  <si>
    <t>-1743771616</t>
  </si>
  <si>
    <t>-1052258401</t>
  </si>
  <si>
    <t>371787358</t>
  </si>
  <si>
    <t>1261667656</t>
  </si>
  <si>
    <t>1176490812</t>
  </si>
  <si>
    <t>-1931843570</t>
  </si>
  <si>
    <t>546053421</t>
  </si>
  <si>
    <t>45</t>
  </si>
  <si>
    <t>625250651.S</t>
  </si>
  <si>
    <t>Doteplenie konštrukcií extrudovaným polystyrénom hr. 40 mm, lepený rámovo s prikotvením - riešenie pre sokel a vodou namáhané časti</t>
  </si>
  <si>
    <t>-498450274</t>
  </si>
  <si>
    <t>46</t>
  </si>
  <si>
    <t>625250653.S</t>
  </si>
  <si>
    <t>Doteplenie konštrukcie extrudovaným polystyrénom hr. 80 mm, lepený rámovo s prikotvením  - riešenie pre sokel a vodou namáhané časti</t>
  </si>
  <si>
    <t>467562839</t>
  </si>
  <si>
    <t>47</t>
  </si>
  <si>
    <t>625254377</t>
  </si>
  <si>
    <t>Kontaktný zatepľovací systém hr. 40 mm Steico Protect - drevovláknité dosky z MW, skrutkovacie kotvy</t>
  </si>
  <si>
    <t>m4</t>
  </si>
  <si>
    <t>2010214921</t>
  </si>
  <si>
    <t>48</t>
  </si>
  <si>
    <t>632001011</t>
  </si>
  <si>
    <t>Zhotovenie separačnej fólie v podlahových vrstvách z PE</t>
  </si>
  <si>
    <t>m5</t>
  </si>
  <si>
    <t>-600706741</t>
  </si>
  <si>
    <t>49</t>
  </si>
  <si>
    <t>5858151020</t>
  </si>
  <si>
    <t>Separačná fólia PE, šxl 1,3x100 m,, PE</t>
  </si>
  <si>
    <t>m6</t>
  </si>
  <si>
    <t>-552770224</t>
  </si>
  <si>
    <t>50</t>
  </si>
  <si>
    <t>m7</t>
  </si>
  <si>
    <t>-480748292</t>
  </si>
  <si>
    <t>51</t>
  </si>
  <si>
    <t>-1908057686</t>
  </si>
  <si>
    <t>52</t>
  </si>
  <si>
    <t>-2098926922</t>
  </si>
  <si>
    <t>53</t>
  </si>
  <si>
    <t>-1226604510</t>
  </si>
  <si>
    <t>54</t>
  </si>
  <si>
    <t>1739171586</t>
  </si>
  <si>
    <t>55</t>
  </si>
  <si>
    <t>-280517394</t>
  </si>
  <si>
    <t>56</t>
  </si>
  <si>
    <t>-1598723330</t>
  </si>
  <si>
    <t>57</t>
  </si>
  <si>
    <t>1983524772</t>
  </si>
  <si>
    <t>58</t>
  </si>
  <si>
    <t>1724344025</t>
  </si>
  <si>
    <t>-2599271</t>
  </si>
  <si>
    <t>35653567</t>
  </si>
  <si>
    <t>-73720978</t>
  </si>
  <si>
    <t>711713422.S</t>
  </si>
  <si>
    <t>Zhotovenie detailov náterom z tekutej gumy na strechách hr. 2-3 mm</t>
  </si>
  <si>
    <t>102841756</t>
  </si>
  <si>
    <t>245610003300.S</t>
  </si>
  <si>
    <t>Náterová hydroizolácia, 1-zložková na báze modifikovaných asfaltov, tekutá guma, spotreba 0,5-2,0 kg/m2, 10 kg</t>
  </si>
  <si>
    <t>858975783</t>
  </si>
  <si>
    <t>-440961678</t>
  </si>
  <si>
    <t>458456209</t>
  </si>
  <si>
    <t>2095428134</t>
  </si>
  <si>
    <t>-2129047153</t>
  </si>
  <si>
    <t>1884376113</t>
  </si>
  <si>
    <t>Montáž tepelnej izolácie striech šikmých prichytená pribitím a vyviazaním na latovanie medzi a pod krokvy hr. nad 10 cm  s parozábrnou - fóliou - S2</t>
  </si>
  <si>
    <t>37463451</t>
  </si>
  <si>
    <t>Steico flex 200x670x1220 mm,  izolácia pre šikmé strechy</t>
  </si>
  <si>
    <t>651284508</t>
  </si>
  <si>
    <t>Seico flex 60x575x1220 mm,  izolácia pre šikmé strechy, nezaťažené stropy</t>
  </si>
  <si>
    <t>609718678</t>
  </si>
  <si>
    <t>-1012672095</t>
  </si>
  <si>
    <t>762211120.S</t>
  </si>
  <si>
    <t>Montáž dreveného schodiska priamočiareho bez podstupníc šírka ramena do 1,50 m, stupňe z dosiek, špecifikáciu viď PD SP1 a SP2</t>
  </si>
  <si>
    <t>-1868944797</t>
  </si>
  <si>
    <t>605110000700.S</t>
  </si>
  <si>
    <t>Dosky, fošne a hranoly, akosť I, pre drevené schody SP1 a SP2</t>
  </si>
  <si>
    <t>-1852123241</t>
  </si>
  <si>
    <t>Montáž stropných trámov z reziva priemernej plochy do 450 cm2</t>
  </si>
  <si>
    <t>1172992254</t>
  </si>
  <si>
    <t>605120007300.S</t>
  </si>
  <si>
    <t>Hranoly zo smrekovca neopracované hranené akosť I dĺ. 2000-3750 mm, hr. 120 mm, š. 120, 140, 180 mm</t>
  </si>
  <si>
    <t>1850244237</t>
  </si>
  <si>
    <t>462530496</t>
  </si>
  <si>
    <t>-1702553069</t>
  </si>
  <si>
    <t>-1301214579</t>
  </si>
  <si>
    <t>1348286927</t>
  </si>
  <si>
    <t>-135470086</t>
  </si>
  <si>
    <t>-991152138</t>
  </si>
  <si>
    <t>762421315.S</t>
  </si>
  <si>
    <t>Obloženie stropov alebo strešných podhľadov z dosiek OSB skrutkovaných na pero a drážku hr. dosky 25 mm</t>
  </si>
  <si>
    <t>1171139328</t>
  </si>
  <si>
    <t>-1866004913</t>
  </si>
  <si>
    <t>-1146556</t>
  </si>
  <si>
    <t>-1123250126</t>
  </si>
  <si>
    <t>-1949653847</t>
  </si>
  <si>
    <t>763116752</t>
  </si>
  <si>
    <t>Priečka hr. 190 mm dvojito opláštená doskami Rigidur H 12.5 mm a RBI 12.5 mm na líci, s vloženou izoláciou, KVH140*60 podkonštrukcia + OSB3</t>
  </si>
  <si>
    <t>422084465</t>
  </si>
  <si>
    <t>-76203259</t>
  </si>
  <si>
    <t>-457608385</t>
  </si>
  <si>
    <t>157818948</t>
  </si>
  <si>
    <t>-1739332093</t>
  </si>
  <si>
    <t>-483553174</t>
  </si>
  <si>
    <t>780178764</t>
  </si>
  <si>
    <t>-494086235</t>
  </si>
  <si>
    <t>1707376736</t>
  </si>
  <si>
    <t>1045815230</t>
  </si>
  <si>
    <t>2037840042</t>
  </si>
  <si>
    <t>-1271541393</t>
  </si>
  <si>
    <t>1926999287</t>
  </si>
  <si>
    <t>611879030</t>
  </si>
  <si>
    <t>76986015</t>
  </si>
  <si>
    <t>1970887432</t>
  </si>
  <si>
    <t>765314411</t>
  </si>
  <si>
    <t>Štítová hrana z okrajových škridiel TONDACH</t>
  </si>
  <si>
    <t>-919603877</t>
  </si>
  <si>
    <t>97007598</t>
  </si>
  <si>
    <t>1212968259</t>
  </si>
  <si>
    <t>1489807659</t>
  </si>
  <si>
    <t>-612607650</t>
  </si>
  <si>
    <t>-1086693295</t>
  </si>
  <si>
    <t>611410008200.S</t>
  </si>
  <si>
    <t>Okno dvojkrídlové O, vxš 1500x870 mm, izolačné trojsklo, systémové, s nadsvetlíkom,il viď výpis v PD - 09</t>
  </si>
  <si>
    <t>717558763</t>
  </si>
  <si>
    <t>611410010300.S1</t>
  </si>
  <si>
    <t>Okno dvojkrídlové O, vxš 1500x800 mm, izolačné trojsklo, systémové, s nad svetlíkom, 6 komorový profi viď výpis v PD - O15</t>
  </si>
  <si>
    <t>-2102647914</t>
  </si>
  <si>
    <t>611410005300.S4</t>
  </si>
  <si>
    <t>Okno dvojkrídlové O, vxš 1250x1500 mm, izolačné trojsklo, systémové, s nadsvetlíkoml,  viď výpis v PD - O20</t>
  </si>
  <si>
    <t>1816056832</t>
  </si>
  <si>
    <t>611410010400.S</t>
  </si>
  <si>
    <t>Okno dvojkrídlové O, vxš 1500x1000 mm, izolačné trojsklo, systémové, s nadsvetlíkom, viď výpis v PD - O11</t>
  </si>
  <si>
    <t>726010150</t>
  </si>
  <si>
    <t>611410010300.S</t>
  </si>
  <si>
    <t>Okno dvojkrídlové O, vxš 1000x800 mm, izolačné trojsklo, systémové, 6 komorový profi viď výpis v PD - O12</t>
  </si>
  <si>
    <t>-2058475155</t>
  </si>
  <si>
    <t>6114100074000</t>
  </si>
  <si>
    <t>Okno jednokrídlové O, vxš 600x600 mm, izolačné trojsklo, viď výpis v PD - O14</t>
  </si>
  <si>
    <t>1014308469</t>
  </si>
  <si>
    <t>611420000100.R</t>
  </si>
  <si>
    <t>Kruhové okno priemeru 1000 mm, pevné zasklenie, izolačné trojsko,  viď výpis v PD - O19</t>
  </si>
  <si>
    <t>1850439493</t>
  </si>
  <si>
    <t>105994044</t>
  </si>
  <si>
    <t>61172000050000</t>
  </si>
  <si>
    <t>Dvere jednokrídlové vstupné presklené mliečne kalné sklo s bezpečnostným zámkom ,šxv 1030x2300 mm - 010  - špecifikácie viď vo výpise PD</t>
  </si>
  <si>
    <t>1984279157</t>
  </si>
  <si>
    <t>611720000500000</t>
  </si>
  <si>
    <t>Dvere jednokrídlové vstupné plné s bezpečnostným zámkom ,šxv 900x2300 mm - 013  - špecifikácie viď vo výpise PD</t>
  </si>
  <si>
    <t>1006528907</t>
  </si>
  <si>
    <t>1983412084</t>
  </si>
  <si>
    <t>-1328686430</t>
  </si>
  <si>
    <t>173235204</t>
  </si>
  <si>
    <t>1664343504</t>
  </si>
  <si>
    <t>1985390390</t>
  </si>
  <si>
    <t>-641043974</t>
  </si>
  <si>
    <t>Dvere vnútorné jednokrídlové, šírka 600-1000 mm, výplň , povrch fólia, plné - špecifikácie viď výpis v PD</t>
  </si>
  <si>
    <t>-88043382</t>
  </si>
  <si>
    <t>-1099763445</t>
  </si>
  <si>
    <t>392644942</t>
  </si>
  <si>
    <t>-1508915634</t>
  </si>
  <si>
    <t>-254875389</t>
  </si>
  <si>
    <t>466063043</t>
  </si>
  <si>
    <t>-97645706</t>
  </si>
  <si>
    <t>-1027951816</t>
  </si>
  <si>
    <t>1739132811</t>
  </si>
  <si>
    <t>-1461343455</t>
  </si>
  <si>
    <t>534437151</t>
  </si>
  <si>
    <t>360449253</t>
  </si>
  <si>
    <t>-1713595900</t>
  </si>
  <si>
    <t>1612747339</t>
  </si>
  <si>
    <t>395871944</t>
  </si>
  <si>
    <t>-1068548942</t>
  </si>
  <si>
    <t>978718505</t>
  </si>
  <si>
    <t>-567387482</t>
  </si>
  <si>
    <t>-2131902370</t>
  </si>
  <si>
    <t>-1418320942</t>
  </si>
  <si>
    <t>-209763110</t>
  </si>
  <si>
    <t>1840217708</t>
  </si>
  <si>
    <t>1355995148</t>
  </si>
  <si>
    <t>781731040</t>
  </si>
  <si>
    <t>Murovanie stĺpov z plných pálených tehál do malty QuickMix VK01 , vátane betónovej zálievky s výstužou, veľ. 210*65*(100) mm</t>
  </si>
  <si>
    <t>244876845</t>
  </si>
  <si>
    <t>596360000900</t>
  </si>
  <si>
    <t>Terca Bijou WFD lícová plná pálená tehla, rozmer 210x65x100 mm, tehla</t>
  </si>
  <si>
    <t>-280317998</t>
  </si>
  <si>
    <t>-637470639</t>
  </si>
  <si>
    <t>Montáž obkladu štiepaných kameňov, hr. do 50 mm - "ganog"</t>
  </si>
  <si>
    <t>60896296</t>
  </si>
  <si>
    <t>-684236589</t>
  </si>
  <si>
    <t>-1459135713</t>
  </si>
  <si>
    <t>517000054</t>
  </si>
  <si>
    <t>-95881113</t>
  </si>
  <si>
    <t>-1308116108</t>
  </si>
  <si>
    <t>80753676</t>
  </si>
  <si>
    <t>-1094002583</t>
  </si>
  <si>
    <t>-2007073110</t>
  </si>
  <si>
    <t>-1969644057</t>
  </si>
  <si>
    <t>135287972</t>
  </si>
  <si>
    <t>-874578251</t>
  </si>
  <si>
    <t>P</t>
  </si>
  <si>
    <t xml:space="preserve"> Profesie</t>
  </si>
  <si>
    <t>EL 02</t>
  </si>
  <si>
    <t>Elektroinštalácia SO-02 (rozpis v samostatnom rozpočte)</t>
  </si>
  <si>
    <t>sub</t>
  </si>
  <si>
    <t>989523229</t>
  </si>
  <si>
    <t>ZTI 02</t>
  </si>
  <si>
    <t>Zdravotechnika a zariaďovacie predmety SO-02 (rozpis v samostatnom rozpočte)</t>
  </si>
  <si>
    <t>-864089721</t>
  </si>
  <si>
    <t>ZTI 04</t>
  </si>
  <si>
    <t>VZT vykurovanie a vetranie SO-02 (rozpis v samostatnom rozpočte)</t>
  </si>
  <si>
    <t>-2024025112</t>
  </si>
  <si>
    <t>ZTI 06</t>
  </si>
  <si>
    <t>Klimatizácia SO-02 (rozpis v samostatnom rozpočte)</t>
  </si>
  <si>
    <t>-1109007572</t>
  </si>
  <si>
    <t>SO02´ - Búracie práce</t>
  </si>
  <si>
    <t>-1708033598</t>
  </si>
  <si>
    <t>198546988</t>
  </si>
  <si>
    <t>828095396</t>
  </si>
  <si>
    <t>961055111.S</t>
  </si>
  <si>
    <t>Búranie základových konštrukcií železobetónových,  -2,40000t</t>
  </si>
  <si>
    <t>-969569973</t>
  </si>
  <si>
    <t>-144488972</t>
  </si>
  <si>
    <t>962032231</t>
  </si>
  <si>
    <t>Búranie muriva nadmurovky strechy(atiky) z tehál pálených, vápenopieskových, cementových na maltu,  -1,90500t</t>
  </si>
  <si>
    <t>-576684596</t>
  </si>
  <si>
    <t>1015570185</t>
  </si>
  <si>
    <t>63063485</t>
  </si>
  <si>
    <t>963012520</t>
  </si>
  <si>
    <t>Búranie stropov z dosiek alebo panelov z drevených stropných trámov vrátane záklopu hr. nad 140 mm,  -1,60000t</t>
  </si>
  <si>
    <t>160190754</t>
  </si>
  <si>
    <t>963053935.S</t>
  </si>
  <si>
    <t>Búranie železobetónových monolitických stropných konštrukcií,  -0,39200t</t>
  </si>
  <si>
    <t>-1702366952</t>
  </si>
  <si>
    <t>1572354875</t>
  </si>
  <si>
    <t>-6117839</t>
  </si>
  <si>
    <t>-259327326</t>
  </si>
  <si>
    <t>142347731</t>
  </si>
  <si>
    <t>2025372884</t>
  </si>
  <si>
    <t>975022241</t>
  </si>
  <si>
    <t>Podchytenie konštrukcií drevenou výstuhou do v. 3 m a dĺžky podchytenia do 3 m</t>
  </si>
  <si>
    <t>-25410192</t>
  </si>
  <si>
    <t>-1387041619</t>
  </si>
  <si>
    <t>-727466161</t>
  </si>
  <si>
    <t>705169327</t>
  </si>
  <si>
    <t>-354862588</t>
  </si>
  <si>
    <t>-2089807944</t>
  </si>
  <si>
    <t>-608106145</t>
  </si>
  <si>
    <t>1772371526</t>
  </si>
  <si>
    <t>-701581990</t>
  </si>
  <si>
    <t>-903891930</t>
  </si>
  <si>
    <t>601937752</t>
  </si>
  <si>
    <t>437950695</t>
  </si>
  <si>
    <t>1621725646</t>
  </si>
  <si>
    <t>762352813.S</t>
  </si>
  <si>
    <t>Demontáž konštrukcií krovov, svetlíkov a.i. z hraneného reziva  -0,03000 t</t>
  </si>
  <si>
    <t>-849808725</t>
  </si>
  <si>
    <t>763787213</t>
  </si>
  <si>
    <t>Demontáž stropnej konštr. z nosníkov drev konštr., prierez.plochy 150-500 cm2 vrátane záklopu</t>
  </si>
  <si>
    <t>-881535076</t>
  </si>
  <si>
    <t>1491933795</t>
  </si>
  <si>
    <t>-1179664906</t>
  </si>
  <si>
    <t>769148839</t>
  </si>
  <si>
    <t>881255092</t>
  </si>
  <si>
    <t>947802692</t>
  </si>
  <si>
    <t>232470789</t>
  </si>
  <si>
    <t>-361163316</t>
  </si>
  <si>
    <t>655487176</t>
  </si>
  <si>
    <t>1466178105</t>
  </si>
  <si>
    <t>Objekt Zdravotechnika SO02</t>
  </si>
  <si>
    <t>Obsyp potrubia bez prehodenia sypaniny v hornine triedyn 1 až 4</t>
  </si>
  <si>
    <t xml:space="preserve">551HL310NPr </t>
  </si>
  <si>
    <t>Podlahový vpust vertikálny s vtokovou mriežkou z nerezovej ocele HL 310NPr podlahová vpusť DN50/75/110</t>
  </si>
  <si>
    <t>03Z4002</t>
  </si>
  <si>
    <t>Ventil s protimrazovou funkciou - V4770</t>
  </si>
  <si>
    <t>Objekt Odvetranie sociálnych zariadení SO02</t>
  </si>
  <si>
    <t>Objekt Klimatizácia SO02</t>
  </si>
  <si>
    <t>429096030802</t>
  </si>
  <si>
    <t>VIESSMANN Multisplitová vonkajšia klimatizačná jednotka VITOCLIMA 300-S typ O4F3080M3 s možnosťou napojenia 4 vnútorných jednotiek</t>
  </si>
  <si>
    <t>SO01'!B1</t>
  </si>
  <si>
    <t>SO01'!C2</t>
  </si>
  <si>
    <t>SO01'!C3</t>
  </si>
  <si>
    <t>SO01'!C4</t>
  </si>
  <si>
    <t>Svietidlo LED, závesné/prisadené, 60W, 9 600lm, IP66, SINCLAIR</t>
  </si>
  <si>
    <t>CYKY J5x10</t>
  </si>
  <si>
    <t>32435</t>
  </si>
  <si>
    <t>H07RN-F 3G1,5</t>
  </si>
  <si>
    <t>31002</t>
  </si>
  <si>
    <t>Rozvádzač R2</t>
  </si>
  <si>
    <t>BF-U-4/96-C</t>
  </si>
  <si>
    <t>Rozvodnica pre zabudovanú montáž, 4 rady/96 modulov, EATON</t>
  </si>
  <si>
    <t>DX3-IS-40A/3P</t>
  </si>
  <si>
    <t>Vypínač modulárny, 3P, 40A, LEGRAND</t>
  </si>
  <si>
    <t>TX3-40A/4/500</t>
  </si>
  <si>
    <t>Prúdový chránič bez nadprúdovej ochrany, 400VAC, 40A, 500mA, typ A, LEGRAND</t>
  </si>
  <si>
    <t>81</t>
  </si>
  <si>
    <t>82</t>
  </si>
  <si>
    <t>83</t>
  </si>
  <si>
    <t>84</t>
  </si>
  <si>
    <t>85</t>
  </si>
  <si>
    <t>86</t>
  </si>
  <si>
    <t>87</t>
  </si>
  <si>
    <t>88</t>
  </si>
  <si>
    <t>91</t>
  </si>
  <si>
    <t>92</t>
  </si>
  <si>
    <t>93</t>
  </si>
  <si>
    <t>94</t>
  </si>
  <si>
    <t>95</t>
  </si>
  <si>
    <t>SO2 - KOSTOLNA_E9.2_1NP_V1  - Slaboprúdové rozvody</t>
  </si>
  <si>
    <t>U7-Pro-Wall</t>
  </si>
  <si>
    <t>Na stenu montovaná UNIFI WiFi 7 AP s 6  streamami, Uplink 2.5 GbE, PoE, 42.5—57V DC 22W</t>
  </si>
  <si>
    <t xml:space="preserve"> wc 1</t>
  </si>
  <si>
    <t xml:space="preserve">IP Kamera 8MP Turret Smart, AcuSense, Pevný objektív, zabudovaný mikrofón, technológia Darkfighter </t>
  </si>
  <si>
    <t xml:space="preserve"> HDPE14/10O</t>
  </si>
  <si>
    <t>Rozvádzač EZS2</t>
  </si>
  <si>
    <t xml:space="preserve">    5905033332836</t>
  </si>
  <si>
    <t>Rozvádzač RACK2</t>
  </si>
  <si>
    <t>EX.12905</t>
  </si>
  <si>
    <t>Rozvádzač 12U, 600x600mm, dvojdielny, sklenené dvere, čierny, v demonte, EXTRALINK</t>
  </si>
  <si>
    <t>USW-PRO-24-POE</t>
  </si>
  <si>
    <t>UniFi Switch GEN2 PRO 24x1000Mbps, PoE 802.3af/at, PoE++, 2xSFP+, LCM display, 400W</t>
  </si>
  <si>
    <t>Rozvádzač R2 doplnenie</t>
  </si>
  <si>
    <t>Objekt Vodovodná prípojka SO05</t>
  </si>
  <si>
    <t>131201102</t>
  </si>
  <si>
    <t>Hĺbenie nezapažených jám v hornine triedy 3, do 1000 m3</t>
  </si>
  <si>
    <t>131201109</t>
  </si>
  <si>
    <t>Príplatok za lepivosť v hornine triedy 3 pri hlbení nezapažených jám</t>
  </si>
  <si>
    <t>174101001</t>
  </si>
  <si>
    <t>Zásyp sypaninou zhutnený jám, šachiet, rýh, zárezov alebo okolo objektu do 100 m3</t>
  </si>
  <si>
    <t>181201111</t>
  </si>
  <si>
    <t>Úprava pláne na násypoch bez zhutnenia v hornine triedy 1 až 4</t>
  </si>
  <si>
    <t>171101101</t>
  </si>
  <si>
    <t>Zhutnenie zo súdržných hornín s mierou zhutnenia 95% PS</t>
  </si>
  <si>
    <t>175101201</t>
  </si>
  <si>
    <t>Obsyp objektu bez prehodenia sypaniny v hornine triedyn 1 až 4</t>
  </si>
  <si>
    <t>893222111_1</t>
  </si>
  <si>
    <t>Montáž vodomernej šachty</t>
  </si>
  <si>
    <t>592051070301</t>
  </si>
  <si>
    <t>Vodomerná šachta 900x1200x1800 mm s poklopom 600x600 mm B125</t>
  </si>
  <si>
    <t>722171213</t>
  </si>
  <si>
    <t>Potrubie vodovodné z rúrok HDPE rad stredne ťažkých  D 32/3,4</t>
  </si>
  <si>
    <t>722171214</t>
  </si>
  <si>
    <t>Potrubie vodovodné z rúrok HDPE rad stredne ťažkých D 40/4,3</t>
  </si>
  <si>
    <t>722263416</t>
  </si>
  <si>
    <t xml:space="preserve">Montáž vodomernej zostavy </t>
  </si>
  <si>
    <t>3885002020</t>
  </si>
  <si>
    <t>Vodomerná zostava + vodomer v zmysle PD</t>
  </si>
  <si>
    <t>Objekt Kanalizačná prípojka SO08</t>
  </si>
  <si>
    <t>211971110</t>
  </si>
  <si>
    <t>Zhotovenie opláštenia odvodňovacích ryhách alebo zárezoch z geotextílie sklon do 1:2,5_vsaky</t>
  </si>
  <si>
    <t>6936651000</t>
  </si>
  <si>
    <t>Geotextília PP-profi, PP 180 – Geotextília – 100% polypropylén</t>
  </si>
  <si>
    <t>286161010107</t>
  </si>
  <si>
    <t>PIPELIFE  Hladká rúra z PVC SN 4 DN 125/1 m pre gravitačný rozvod kanalizácie_vsaky</t>
  </si>
  <si>
    <t>286161010211</t>
  </si>
  <si>
    <t>PIPELIFE  Hladká rúra z PVC SN 8 DN 160/1 m pre gravitačný rozvod kanalizácie</t>
  </si>
  <si>
    <t>286161010903</t>
  </si>
  <si>
    <t>PIPELIFE  Odbočka DN 125/125/45° pre PVC kanalizačný systém SN 4 a SN 8_vsaky</t>
  </si>
  <si>
    <t>286161010602</t>
  </si>
  <si>
    <t>PIPELIFE  Oblúk DN 125/45° pre PVC kanalizačný systém SN 4 a SN 8_vsaky</t>
  </si>
  <si>
    <t>894431344</t>
  </si>
  <si>
    <t xml:space="preserve">Montáž kanalizačnej revíznej šachty </t>
  </si>
  <si>
    <t>286161060103</t>
  </si>
  <si>
    <t>PIPELIFE  PP šachtové dno PRO630, DN 550 mm 0° - 90° - 180° priemer napojenia 160</t>
  </si>
  <si>
    <t>286161053301</t>
  </si>
  <si>
    <t>PIPELIFE  Plastový teleskop bez poklopu pre PP revízne šachty DN 630</t>
  </si>
  <si>
    <t>283161053302</t>
  </si>
  <si>
    <t>PIPELIFE  Manžeta pre teleskop pre PP revízne šachty DN 630</t>
  </si>
  <si>
    <t>592161053401</t>
  </si>
  <si>
    <t>PIPELIFE  Betónový roznášací prstenec pre PP revízne šachty DN 630</t>
  </si>
  <si>
    <t>286161053503</t>
  </si>
  <si>
    <t>PIPELIFE  Predĺženie PP D630/2000 pre PP revízne šachty DN 630</t>
  </si>
  <si>
    <t>283161053601</t>
  </si>
  <si>
    <t>PIPELIFE  Tesniaci krúžok pre PP revízne šachty DN 630</t>
  </si>
  <si>
    <t>592161053701</t>
  </si>
  <si>
    <t>PIPELIFE  POKLOP BEGU 600/A15, Betón - liatina pre PP revízne šachty DN 630</t>
  </si>
  <si>
    <t>592161053702</t>
  </si>
  <si>
    <t>PIPELIFE  POKLOP BEGU 600/B125, Betón - liatina pre PP revízne šachty DN 630</t>
  </si>
  <si>
    <t>894170002</t>
  </si>
  <si>
    <t>Montáž vsakovacích blokovz recyklovateľného polypropylénu 600x600x600 mm od 10 do 25 m3</t>
  </si>
  <si>
    <t>5624505010</t>
  </si>
  <si>
    <t>Vsakovací blok 600x600x600 mm, recyklovatelný polypropylén (PP), nosnosť: 100 kN/m2, prekrytie 80 cm</t>
  </si>
  <si>
    <t>894170032_1</t>
  </si>
  <si>
    <t>Montáž filtračno-usadzovacej šachty DN 300 výšky 1800 mm</t>
  </si>
  <si>
    <t>5624505050</t>
  </si>
  <si>
    <t>Filtračno-usadzovacia šachta FŠ300 s filtračným košom a s poklopom</t>
  </si>
  <si>
    <t>895991121</t>
  </si>
  <si>
    <t xml:space="preserve">Montáž lapača strešných splavenín   </t>
  </si>
  <si>
    <t>552159170201</t>
  </si>
  <si>
    <t>ALCADRAIN Univerzálny lapač strešných splavenín 300 x 155/125/110 priamy, čierny typ AGV4</t>
  </si>
  <si>
    <t>892351000</t>
  </si>
  <si>
    <t>Skúška tesnosti kanalizácie D 200</t>
  </si>
  <si>
    <t>SO09 - Prípojka NN</t>
  </si>
  <si>
    <t>M - Práce a dodávky M</t>
  </si>
  <si>
    <t xml:space="preserve">    21-M - Elektromontáže</t>
  </si>
  <si>
    <t xml:space="preserve">    46-M - Zemné práce vykonávané pri externých montážnych prácach</t>
  </si>
  <si>
    <t>132201101.S</t>
  </si>
  <si>
    <t>Výkop ryhy do šírky 600 mm v horn.3 do 100 m3</t>
  </si>
  <si>
    <t>972364693</t>
  </si>
  <si>
    <t>132201109.S</t>
  </si>
  <si>
    <t>Príplatok k cene za lepivosť pri hĺbení rýh šírky do 600 mm zapažených i nezapažených s urovnaním dna v hornine 3</t>
  </si>
  <si>
    <t>934600172</t>
  </si>
  <si>
    <t>151730011.S</t>
  </si>
  <si>
    <t>Paženie do ocelových zápor s odstranením paženia, hĺbky výkopku do 4 m</t>
  </si>
  <si>
    <t>353836016</t>
  </si>
  <si>
    <t>174101001.S</t>
  </si>
  <si>
    <t>Zásyp sypaninou so zhutnením, rýh, zárezov do 100 m3</t>
  </si>
  <si>
    <t>1418237900</t>
  </si>
  <si>
    <t>215901101.S</t>
  </si>
  <si>
    <t>Zhutnenie podložia z rastlej horniny 1 až 4 pod násypy, z hornina súdržných do 92 % PS a nesúdržných</t>
  </si>
  <si>
    <t>617059070</t>
  </si>
  <si>
    <t>354382915</t>
  </si>
  <si>
    <t>Práce a dodávky M</t>
  </si>
  <si>
    <t>21-M</t>
  </si>
  <si>
    <t>Elektromontáže</t>
  </si>
  <si>
    <t>210902464</t>
  </si>
  <si>
    <t>Montáž NN prípojky vrátane skrinky kábla chráničky a zpojenia ističou</t>
  </si>
  <si>
    <t>1964328560</t>
  </si>
  <si>
    <t>341110034200.S</t>
  </si>
  <si>
    <t>Kábel hliníkový NAYY J4x70  mm2, Skirnka, ističe a súvisiace materiály</t>
  </si>
  <si>
    <t>591383540</t>
  </si>
  <si>
    <t>46-M</t>
  </si>
  <si>
    <t>Zemné práce vykonávané pri externých montážnych prácach</t>
  </si>
  <si>
    <t>460490012.S</t>
  </si>
  <si>
    <t>Rozvinutie a uloženie výstražnej fólie z PE do ryhy, šírka do 33 cm</t>
  </si>
  <si>
    <t>-1068534198</t>
  </si>
  <si>
    <t>283230008000</t>
  </si>
  <si>
    <t>Výstražná fóla PE, šxhr 300x0,08 mm, dĺ. 250 m, farba červená, HAGARD</t>
  </si>
  <si>
    <t>-176473908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</si>
</sst>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dd\.mm\.yyyy"/>
    <numFmt numFmtId="166" formatCode="#,##0.00000"/>
    <numFmt numFmtId="167" formatCode="#,##0.000"/>
    <numFmt numFmtId="168" formatCode="###\ ###\ ##0.00"/>
    <numFmt numFmtId="169" formatCode="###\ ###\ ##0.0000"/>
    <numFmt numFmtId="170" formatCode="###\ ###\ 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scheme val="minor"/>
    </font>
    <font>
      <sz val="8"/>
      <color theme="1"/>
      <name val="Arial CE"/>
      <family val="2"/>
      <charset val="238"/>
    </font>
    <font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sz val="10"/>
      <color rgb="FF000000"/>
      <name val="Arial"/>
      <family val="2"/>
      <charset val="238"/>
    </font>
    <font>
      <b/>
      <sz val="8"/>
      <color theme="1"/>
      <name val="Arial CE"/>
      <family val="2"/>
      <charset val="238"/>
    </font>
    <font>
      <u/>
      <sz val="11"/>
      <color theme="10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9"/>
      <color theme="1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12"/>
      <color rgb="FF000000"/>
      <name val="Arial CE"/>
      <family val="2"/>
      <charset val="238"/>
    </font>
    <font>
      <sz val="8"/>
      <color rgb="FF000000"/>
      <name val="Arial CE"/>
      <family val="2"/>
      <charset val="238"/>
    </font>
    <font>
      <sz val="8"/>
      <color rgb="FF0000FF"/>
      <name val="Arial CE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rgb="FF002060"/>
      <name val="Arial CE"/>
      <family val="2"/>
    </font>
    <font>
      <sz val="18"/>
      <name val="Arial CE"/>
      <family val="2"/>
      <charset val="238"/>
    </font>
    <font>
      <b/>
      <sz val="18"/>
      <color rgb="FF7030A0"/>
      <name val="Arial CE"/>
      <charset val="238"/>
    </font>
    <font>
      <sz val="18"/>
      <color rgb="FF7030A0"/>
      <name val="Wingdings 2"/>
      <charset val="2"/>
    </font>
    <font>
      <u/>
      <sz val="18"/>
      <color rgb="FF7030A0"/>
      <name val="Wingdings 2"/>
      <charset val="2"/>
    </font>
    <font>
      <sz val="11"/>
      <color theme="0" tint="-0.34998626667073579"/>
      <name val="Arial CE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A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808080"/>
      </bottom>
      <diagonal/>
    </border>
    <border>
      <left/>
      <right/>
      <top style="thin">
        <color rgb="FFFFFFFF"/>
      </top>
      <bottom style="thin">
        <color rgb="FF808080"/>
      </bottom>
      <diagonal/>
    </border>
    <border>
      <left/>
      <right style="thin">
        <color rgb="FF000000"/>
      </right>
      <top style="thin">
        <color rgb="FFFFFFFF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/>
      <diagonal/>
    </border>
    <border>
      <left/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/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FFFFFF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FFFFFF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FFFFFF"/>
      </right>
      <top style="thin">
        <color rgb="FF80808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000000"/>
      </top>
      <bottom style="thin">
        <color rgb="FFFFFFFF"/>
      </bottom>
      <diagonal/>
    </border>
    <border>
      <left/>
      <right style="thin">
        <color rgb="FF80808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/>
      <bottom style="thin">
        <color rgb="FFFFFFFF"/>
      </bottom>
      <diagonal/>
    </border>
    <border>
      <left/>
      <right style="thin">
        <color rgb="FF808080"/>
      </right>
      <top style="thin">
        <color rgb="FFFFFFFF"/>
      </top>
      <bottom style="thin">
        <color rgb="FF000000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FFFFFF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36" fillId="0" borderId="0"/>
    <xf numFmtId="0" fontId="37" fillId="0" borderId="37" applyNumberFormat="0" applyProtection="0">
      <alignment horizontal="left"/>
    </xf>
  </cellStyleXfs>
  <cellXfs count="61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3" fillId="0" borderId="19" xfId="0" applyNumberFormat="1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4" fontId="23" fillId="0" borderId="21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" fontId="19" fillId="0" borderId="0" xfId="0" applyNumberFormat="1" applyFont="1"/>
    <xf numFmtId="166" fontId="26" fillId="0" borderId="12" xfId="0" applyNumberFormat="1" applyFont="1" applyBorder="1"/>
    <xf numFmtId="166" fontId="26" fillId="0" borderId="13" xfId="0" applyNumberFormat="1" applyFont="1" applyBorder="1"/>
    <xf numFmtId="4" fontId="27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7" fillId="0" borderId="22" xfId="0" applyNumberFormat="1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center" vertical="center" wrapText="1"/>
      <protection locked="0"/>
    </xf>
    <xf numFmtId="167" fontId="17" fillId="0" borderId="22" xfId="0" applyNumberFormat="1" applyFont="1" applyBorder="1" applyAlignment="1" applyProtection="1">
      <alignment vertical="center"/>
      <protection locked="0"/>
    </xf>
    <xf numFmtId="4" fontId="17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66" fontId="18" fillId="0" borderId="15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8" fillId="0" borderId="22" xfId="0" applyFont="1" applyBorder="1" applyAlignment="1" applyProtection="1">
      <alignment horizontal="center" vertical="center"/>
      <protection locked="0"/>
    </xf>
    <xf numFmtId="49" fontId="28" fillId="0" borderId="22" xfId="0" applyNumberFormat="1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167" fontId="28" fillId="0" borderId="22" xfId="0" applyNumberFormat="1" applyFont="1" applyBorder="1" applyAlignment="1" applyProtection="1">
      <alignment vertical="center"/>
      <protection locked="0"/>
    </xf>
    <xf numFmtId="4" fontId="28" fillId="0" borderId="22" xfId="0" applyNumberFormat="1" applyFont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vertical="center"/>
      <protection locked="0"/>
    </xf>
    <xf numFmtId="0" fontId="29" fillId="0" borderId="3" xfId="0" applyFont="1" applyBorder="1" applyAlignment="1">
      <alignment vertical="center"/>
    </xf>
    <xf numFmtId="0" fontId="28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166" fontId="18" fillId="0" borderId="20" xfId="0" applyNumberFormat="1" applyFont="1" applyBorder="1" applyAlignment="1">
      <alignment vertical="center"/>
    </xf>
    <xf numFmtId="166" fontId="18" fillId="0" borderId="21" xfId="0" applyNumberFormat="1" applyFont="1" applyBorder="1" applyAlignment="1">
      <alignment vertical="center"/>
    </xf>
    <xf numFmtId="0" fontId="28" fillId="0" borderId="19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33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0" fillId="0" borderId="23" xfId="2" applyFont="1" applyBorder="1" applyAlignment="1" applyProtection="1">
      <alignment horizontal="left" vertical="top"/>
      <protection locked="0"/>
    </xf>
    <xf numFmtId="0" fontId="0" fillId="0" borderId="24" xfId="2" applyFont="1" applyBorder="1" applyAlignment="1" applyProtection="1">
      <alignment horizontal="left" vertical="top"/>
      <protection locked="0"/>
    </xf>
    <xf numFmtId="0" fontId="0" fillId="0" borderId="25" xfId="2" applyFont="1" applyBorder="1" applyAlignment="1" applyProtection="1">
      <alignment horizontal="left" vertical="top"/>
      <protection locked="0"/>
    </xf>
    <xf numFmtId="0" fontId="0" fillId="0" borderId="26" xfId="2" applyFont="1" applyBorder="1" applyAlignment="1" applyProtection="1">
      <alignment horizontal="left" vertical="top"/>
      <protection locked="0"/>
    </xf>
    <xf numFmtId="0" fontId="0" fillId="0" borderId="27" xfId="2" applyFont="1" applyBorder="1" applyAlignment="1" applyProtection="1">
      <alignment horizontal="left" vertical="top"/>
      <protection locked="0"/>
    </xf>
    <xf numFmtId="0" fontId="0" fillId="0" borderId="28" xfId="2" applyFont="1" applyBorder="1" applyAlignment="1" applyProtection="1">
      <alignment horizontal="left" vertical="top"/>
      <protection locked="0"/>
    </xf>
    <xf numFmtId="0" fontId="0" fillId="0" borderId="29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horizontal="center" vertical="top"/>
      <protection locked="0"/>
    </xf>
    <xf numFmtId="0" fontId="0" fillId="0" borderId="31" xfId="2" applyFont="1" applyBorder="1" applyAlignment="1" applyProtection="1">
      <alignment vertical="top"/>
      <protection locked="0"/>
    </xf>
    <xf numFmtId="0" fontId="0" fillId="0" borderId="32" xfId="2" applyFont="1" applyBorder="1" applyAlignment="1" applyProtection="1">
      <alignment vertical="top"/>
      <protection locked="0"/>
    </xf>
    <xf numFmtId="0" fontId="0" fillId="0" borderId="33" xfId="2" applyFont="1" applyBorder="1" applyAlignment="1" applyProtection="1">
      <alignment vertical="top"/>
      <protection locked="0"/>
    </xf>
    <xf numFmtId="0" fontId="0" fillId="0" borderId="34" xfId="2" applyFont="1" applyBorder="1" applyAlignment="1" applyProtection="1">
      <alignment vertical="top"/>
      <protection locked="0"/>
    </xf>
    <xf numFmtId="0" fontId="0" fillId="0" borderId="35" xfId="2" applyFont="1" applyBorder="1" applyAlignment="1" applyProtection="1">
      <alignment vertical="top"/>
      <protection locked="0"/>
    </xf>
    <xf numFmtId="0" fontId="0" fillId="0" borderId="36" xfId="2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2" fontId="0" fillId="0" borderId="0" xfId="2" applyNumberFormat="1" applyFont="1" applyAlignment="1">
      <alignment horizontal="right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 applyProtection="1">
      <alignment horizontal="left" vertical="top" wrapText="1"/>
      <protection locked="0"/>
    </xf>
    <xf numFmtId="49" fontId="0" fillId="0" borderId="37" xfId="3" applyNumberFormat="1" applyFont="1" applyProtection="1">
      <alignment horizontal="left"/>
    </xf>
    <xf numFmtId="0" fontId="0" fillId="0" borderId="37" xfId="0" applyBorder="1" applyAlignment="1">
      <alignment horizontal="left" vertical="top" wrapText="1"/>
    </xf>
    <xf numFmtId="2" fontId="0" fillId="0" borderId="37" xfId="0" applyNumberFormat="1" applyBorder="1" applyAlignment="1">
      <alignment horizontal="right" vertical="top"/>
    </xf>
    <xf numFmtId="49" fontId="0" fillId="0" borderId="37" xfId="3" applyNumberFormat="1" applyFont="1" applyAlignment="1" applyProtection="1">
      <alignment horizontal="left" vertical="top"/>
    </xf>
    <xf numFmtId="2" fontId="0" fillId="0" borderId="37" xfId="2" applyNumberFormat="1" applyFont="1" applyBorder="1" applyAlignment="1">
      <alignment horizontal="right" vertical="top"/>
    </xf>
    <xf numFmtId="0" fontId="0" fillId="0" borderId="37" xfId="3" applyNumberFormat="1" applyFont="1" applyProtection="1">
      <alignment horizontal="left"/>
    </xf>
    <xf numFmtId="0" fontId="0" fillId="0" borderId="0" xfId="0" applyAlignment="1" applyProtection="1">
      <alignment horizontal="left" vertical="top" wrapText="1"/>
      <protection locked="0"/>
    </xf>
    <xf numFmtId="49" fontId="0" fillId="0" borderId="37" xfId="0" applyNumberFormat="1" applyBorder="1" applyAlignment="1" applyProtection="1">
      <alignment horizontal="left" vertical="top" wrapText="1"/>
      <protection locked="0"/>
    </xf>
    <xf numFmtId="49" fontId="0" fillId="0" borderId="37" xfId="0" applyNumberFormat="1" applyBorder="1" applyAlignment="1">
      <alignment horizontal="center" vertical="top"/>
    </xf>
    <xf numFmtId="49" fontId="0" fillId="0" borderId="37" xfId="0" applyNumberFormat="1" applyBorder="1" applyAlignment="1" applyProtection="1">
      <alignment horizontal="center" vertical="top" wrapText="1"/>
      <protection locked="0"/>
    </xf>
    <xf numFmtId="0" fontId="0" fillId="0" borderId="37" xfId="2" applyFont="1" applyBorder="1" applyAlignment="1" applyProtection="1">
      <alignment horizontal="center" vertical="top"/>
      <protection locked="0"/>
    </xf>
    <xf numFmtId="0" fontId="38" fillId="0" borderId="37" xfId="0" applyFont="1" applyBorder="1" applyAlignment="1">
      <alignment horizontal="left" vertical="top" wrapText="1"/>
    </xf>
    <xf numFmtId="1" fontId="0" fillId="0" borderId="37" xfId="0" applyNumberFormat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left" vertical="top" wrapText="1"/>
    </xf>
    <xf numFmtId="0" fontId="0" fillId="0" borderId="0" xfId="2" applyFont="1" applyAlignment="1" applyProtection="1">
      <alignment horizontal="center" vertical="top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33" fillId="0" borderId="0" xfId="0" applyNumberFormat="1" applyFont="1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38" xfId="2" applyFont="1" applyBorder="1" applyAlignment="1" applyProtection="1">
      <alignment vertical="top"/>
      <protection locked="0"/>
    </xf>
    <xf numFmtId="0" fontId="0" fillId="0" borderId="39" xfId="2" applyFont="1" applyBorder="1" applyAlignment="1" applyProtection="1">
      <alignment vertical="top"/>
      <protection locked="0"/>
    </xf>
    <xf numFmtId="0" fontId="0" fillId="0" borderId="40" xfId="2" applyFont="1" applyBorder="1" applyAlignment="1" applyProtection="1">
      <alignment horizontal="left" vertical="top"/>
      <protection locked="0"/>
    </xf>
    <xf numFmtId="0" fontId="0" fillId="0" borderId="41" xfId="2" applyFont="1" applyBorder="1" applyAlignment="1" applyProtection="1">
      <alignment horizontal="center" vertical="top"/>
      <protection locked="0"/>
    </xf>
    <xf numFmtId="0" fontId="0" fillId="0" borderId="42" xfId="2" applyFont="1" applyBorder="1" applyAlignment="1" applyProtection="1">
      <alignment horizontal="center" vertical="top"/>
      <protection locked="0"/>
    </xf>
    <xf numFmtId="0" fontId="0" fillId="0" borderId="43" xfId="2" applyFont="1" applyBorder="1" applyAlignment="1" applyProtection="1">
      <alignment vertical="top"/>
      <protection locked="0"/>
    </xf>
    <xf numFmtId="0" fontId="0" fillId="0" borderId="0" xfId="2" applyFont="1" applyAlignment="1" applyProtection="1">
      <alignment vertical="top"/>
      <protection locked="0"/>
    </xf>
    <xf numFmtId="0" fontId="0" fillId="0" borderId="44" xfId="2" applyFont="1" applyBorder="1" applyAlignment="1" applyProtection="1">
      <alignment horizontal="center" vertical="top"/>
      <protection locked="0"/>
    </xf>
    <xf numFmtId="0" fontId="0" fillId="0" borderId="45" xfId="2" applyFont="1" applyBorder="1" applyAlignment="1" applyProtection="1">
      <alignment horizontal="center" vertical="top"/>
      <protection locked="0"/>
    </xf>
    <xf numFmtId="0" fontId="0" fillId="0" borderId="46" xfId="2" applyFont="1" applyBorder="1" applyAlignment="1" applyProtection="1">
      <alignment horizontal="center" vertical="top"/>
      <protection locked="0"/>
    </xf>
    <xf numFmtId="2" fontId="0" fillId="0" borderId="0" xfId="2" applyNumberFormat="1" applyFont="1" applyAlignment="1" applyProtection="1">
      <alignment vertical="top"/>
      <protection locked="0"/>
    </xf>
    <xf numFmtId="2" fontId="0" fillId="0" borderId="47" xfId="2" applyNumberFormat="1" applyFont="1" applyBorder="1" applyAlignment="1" applyProtection="1">
      <alignment vertical="top"/>
      <protection locked="0"/>
    </xf>
    <xf numFmtId="0" fontId="0" fillId="0" borderId="0" xfId="0" applyAlignment="1">
      <alignment horizontal="center"/>
    </xf>
    <xf numFmtId="0" fontId="33" fillId="0" borderId="44" xfId="2" applyFont="1" applyBorder="1" applyAlignment="1" applyProtection="1">
      <alignment vertical="top"/>
      <protection locked="0"/>
    </xf>
    <xf numFmtId="0" fontId="33" fillId="0" borderId="45" xfId="2" applyFont="1" applyBorder="1" applyAlignment="1" applyProtection="1">
      <alignment vertical="top"/>
      <protection locked="0"/>
    </xf>
    <xf numFmtId="2" fontId="33" fillId="0" borderId="45" xfId="2" applyNumberFormat="1" applyFont="1" applyBorder="1" applyAlignment="1" applyProtection="1">
      <alignment vertical="top"/>
      <protection locked="0"/>
    </xf>
    <xf numFmtId="2" fontId="33" fillId="0" borderId="46" xfId="2" applyNumberFormat="1" applyFont="1" applyBorder="1" applyAlignment="1" applyProtection="1">
      <alignment vertical="top"/>
      <protection locked="0"/>
    </xf>
    <xf numFmtId="0" fontId="41" fillId="5" borderId="48" xfId="0" applyFont="1" applyFill="1" applyBorder="1"/>
    <xf numFmtId="0" fontId="31" fillId="5" borderId="51" xfId="0" applyFont="1" applyFill="1" applyBorder="1"/>
    <xf numFmtId="0" fontId="43" fillId="5" borderId="51" xfId="0" applyFont="1" applyFill="1" applyBorder="1"/>
    <xf numFmtId="0" fontId="31" fillId="5" borderId="51" xfId="0" applyFont="1" applyFill="1" applyBorder="1" applyAlignment="1">
      <alignment vertical="center"/>
    </xf>
    <xf numFmtId="0" fontId="44" fillId="0" borderId="0" xfId="0" applyFont="1"/>
    <xf numFmtId="0" fontId="31" fillId="0" borderId="0" xfId="0" applyFont="1"/>
    <xf numFmtId="0" fontId="41" fillId="0" borderId="54" xfId="0" applyFont="1" applyBorder="1"/>
    <xf numFmtId="0" fontId="45" fillId="0" borderId="61" xfId="0" applyFont="1" applyBorder="1"/>
    <xf numFmtId="0" fontId="31" fillId="0" borderId="62" xfId="0" applyFont="1" applyBorder="1"/>
    <xf numFmtId="0" fontId="31" fillId="0" borderId="63" xfId="0" applyFont="1" applyBorder="1"/>
    <xf numFmtId="0" fontId="31" fillId="0" borderId="64" xfId="0" applyFont="1" applyBorder="1"/>
    <xf numFmtId="0" fontId="31" fillId="0" borderId="54" xfId="0" applyFont="1" applyBorder="1"/>
    <xf numFmtId="0" fontId="31" fillId="0" borderId="61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65" xfId="0" applyFont="1" applyBorder="1"/>
    <xf numFmtId="0" fontId="31" fillId="0" borderId="67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0" fontId="31" fillId="0" borderId="74" xfId="0" applyFont="1" applyBorder="1"/>
    <xf numFmtId="0" fontId="31" fillId="0" borderId="75" xfId="0" applyFont="1" applyBorder="1"/>
    <xf numFmtId="0" fontId="31" fillId="0" borderId="76" xfId="0" applyFont="1" applyBorder="1"/>
    <xf numFmtId="0" fontId="31" fillId="0" borderId="77" xfId="0" applyFont="1" applyBorder="1"/>
    <xf numFmtId="0" fontId="31" fillId="0" borderId="78" xfId="0" applyFont="1" applyBorder="1"/>
    <xf numFmtId="0" fontId="31" fillId="0" borderId="1" xfId="0" applyFont="1" applyBorder="1"/>
    <xf numFmtId="0" fontId="31" fillId="0" borderId="80" xfId="0" applyFont="1" applyBorder="1"/>
    <xf numFmtId="168" fontId="31" fillId="0" borderId="81" xfId="0" applyNumberFormat="1" applyFont="1" applyBorder="1"/>
    <xf numFmtId="168" fontId="31" fillId="0" borderId="82" xfId="0" applyNumberFormat="1" applyFont="1" applyBorder="1"/>
    <xf numFmtId="168" fontId="31" fillId="0" borderId="83" xfId="0" applyNumberFormat="1" applyFont="1" applyBorder="1"/>
    <xf numFmtId="0" fontId="31" fillId="0" borderId="81" xfId="0" applyFont="1" applyBorder="1"/>
    <xf numFmtId="0" fontId="31" fillId="0" borderId="84" xfId="0" applyFont="1" applyBorder="1"/>
    <xf numFmtId="0" fontId="31" fillId="0" borderId="3" xfId="0" applyFont="1" applyBorder="1"/>
    <xf numFmtId="168" fontId="31" fillId="0" borderId="85" xfId="0" applyNumberFormat="1" applyFont="1" applyBorder="1"/>
    <xf numFmtId="168" fontId="31" fillId="0" borderId="86" xfId="0" applyNumberFormat="1" applyFont="1" applyBorder="1"/>
    <xf numFmtId="168" fontId="31" fillId="0" borderId="0" xfId="0" applyNumberFormat="1" applyFont="1"/>
    <xf numFmtId="168" fontId="31" fillId="0" borderId="70" xfId="0" applyNumberFormat="1" applyFont="1" applyBorder="1"/>
    <xf numFmtId="168" fontId="31" fillId="0" borderId="89" xfId="0" applyNumberFormat="1" applyFont="1" applyBorder="1"/>
    <xf numFmtId="168" fontId="31" fillId="0" borderId="68" xfId="0" applyNumberFormat="1" applyFont="1" applyBorder="1"/>
    <xf numFmtId="0" fontId="31" fillId="0" borderId="90" xfId="0" applyFont="1" applyBorder="1"/>
    <xf numFmtId="168" fontId="31" fillId="0" borderId="91" xfId="0" applyNumberFormat="1" applyFont="1" applyBorder="1"/>
    <xf numFmtId="168" fontId="31" fillId="0" borderId="92" xfId="0" applyNumberFormat="1" applyFont="1" applyBorder="1"/>
    <xf numFmtId="168" fontId="31" fillId="0" borderId="66" xfId="0" applyNumberFormat="1" applyFont="1" applyBorder="1"/>
    <xf numFmtId="168" fontId="31" fillId="0" borderId="95" xfId="0" applyNumberFormat="1" applyFont="1" applyBorder="1"/>
    <xf numFmtId="168" fontId="31" fillId="0" borderId="96" xfId="0" applyNumberFormat="1" applyFont="1" applyBorder="1"/>
    <xf numFmtId="168" fontId="31" fillId="0" borderId="97" xfId="0" applyNumberFormat="1" applyFont="1" applyBorder="1"/>
    <xf numFmtId="0" fontId="31" fillId="0" borderId="95" xfId="0" applyFont="1" applyBorder="1"/>
    <xf numFmtId="0" fontId="31" fillId="0" borderId="98" xfId="0" applyFont="1" applyBorder="1"/>
    <xf numFmtId="0" fontId="31" fillId="0" borderId="102" xfId="0" applyFont="1" applyBorder="1"/>
    <xf numFmtId="168" fontId="31" fillId="0" borderId="103" xfId="0" applyNumberFormat="1" applyFont="1" applyBorder="1"/>
    <xf numFmtId="168" fontId="31" fillId="0" borderId="104" xfId="0" applyNumberFormat="1" applyFont="1" applyBorder="1"/>
    <xf numFmtId="168" fontId="31" fillId="0" borderId="105" xfId="0" applyNumberFormat="1" applyFont="1" applyBorder="1"/>
    <xf numFmtId="168" fontId="31" fillId="0" borderId="63" xfId="0" applyNumberFormat="1" applyFont="1" applyBorder="1"/>
    <xf numFmtId="168" fontId="31" fillId="0" borderId="106" xfId="0" applyNumberFormat="1" applyFont="1" applyBorder="1"/>
    <xf numFmtId="168" fontId="31" fillId="0" borderId="61" xfId="0" applyNumberFormat="1" applyFont="1" applyBorder="1"/>
    <xf numFmtId="168" fontId="31" fillId="0" borderId="107" xfId="0" applyNumberFormat="1" applyFont="1" applyBorder="1"/>
    <xf numFmtId="168" fontId="31" fillId="0" borderId="108" xfId="0" applyNumberFormat="1" applyFont="1" applyBorder="1"/>
    <xf numFmtId="0" fontId="31" fillId="0" borderId="83" xfId="0" applyFont="1" applyBorder="1"/>
    <xf numFmtId="168" fontId="31" fillId="0" borderId="101" xfId="0" applyNumberFormat="1" applyFont="1" applyBorder="1"/>
    <xf numFmtId="168" fontId="31" fillId="0" borderId="112" xfId="0" applyNumberFormat="1" applyFont="1" applyBorder="1"/>
    <xf numFmtId="168" fontId="41" fillId="0" borderId="84" xfId="0" applyNumberFormat="1" applyFont="1" applyBorder="1"/>
    <xf numFmtId="168" fontId="41" fillId="0" borderId="83" xfId="0" applyNumberFormat="1" applyFont="1" applyBorder="1"/>
    <xf numFmtId="168" fontId="31" fillId="0" borderId="69" xfId="0" applyNumberFormat="1" applyFont="1" applyBorder="1"/>
    <xf numFmtId="168" fontId="31" fillId="0" borderId="62" xfId="0" applyNumberFormat="1" applyFont="1" applyBorder="1"/>
    <xf numFmtId="0" fontId="44" fillId="0" borderId="64" xfId="0" applyFont="1" applyBorder="1"/>
    <xf numFmtId="0" fontId="31" fillId="0" borderId="113" xfId="0" applyFont="1" applyBorder="1"/>
    <xf numFmtId="168" fontId="31" fillId="0" borderId="114" xfId="0" applyNumberFormat="1" applyFont="1" applyBorder="1"/>
    <xf numFmtId="168" fontId="31" fillId="0" borderId="115" xfId="0" applyNumberFormat="1" applyFont="1" applyBorder="1"/>
    <xf numFmtId="168" fontId="31" fillId="0" borderId="116" xfId="0" applyNumberFormat="1" applyFont="1" applyBorder="1"/>
    <xf numFmtId="0" fontId="31" fillId="0" borderId="114" xfId="0" applyFont="1" applyBorder="1"/>
    <xf numFmtId="168" fontId="31" fillId="0" borderId="119" xfId="0" applyNumberFormat="1" applyFont="1" applyBorder="1"/>
    <xf numFmtId="168" fontId="41" fillId="0" borderId="113" xfId="0" applyNumberFormat="1" applyFont="1" applyBorder="1"/>
    <xf numFmtId="0" fontId="31" fillId="0" borderId="119" xfId="0" applyFont="1" applyBorder="1"/>
    <xf numFmtId="0" fontId="31" fillId="0" borderId="120" xfId="0" applyFont="1" applyBorder="1"/>
    <xf numFmtId="0" fontId="31" fillId="0" borderId="121" xfId="0" applyFont="1" applyBorder="1"/>
    <xf numFmtId="168" fontId="31" fillId="0" borderId="122" xfId="0" applyNumberFormat="1" applyFont="1" applyBorder="1"/>
    <xf numFmtId="168" fontId="31" fillId="0" borderId="123" xfId="0" applyNumberFormat="1" applyFont="1" applyBorder="1"/>
    <xf numFmtId="168" fontId="31" fillId="0" borderId="124" xfId="0" applyNumberFormat="1" applyFont="1" applyBorder="1"/>
    <xf numFmtId="0" fontId="31" fillId="0" borderId="122" xfId="0" applyFont="1" applyBorder="1"/>
    <xf numFmtId="168" fontId="31" fillId="0" borderId="126" xfId="0" applyNumberFormat="1" applyFont="1" applyBorder="1"/>
    <xf numFmtId="168" fontId="31" fillId="0" borderId="121" xfId="0" applyNumberFormat="1" applyFont="1" applyBorder="1"/>
    <xf numFmtId="0" fontId="31" fillId="0" borderId="126" xfId="0" applyFont="1" applyBorder="1"/>
    <xf numFmtId="0" fontId="31" fillId="0" borderId="127" xfId="0" applyFont="1" applyBorder="1"/>
    <xf numFmtId="0" fontId="31" fillId="0" borderId="123" xfId="0" applyFont="1" applyBorder="1"/>
    <xf numFmtId="0" fontId="31" fillId="0" borderId="128" xfId="0" applyFont="1" applyBorder="1"/>
    <xf numFmtId="0" fontId="31" fillId="0" borderId="132" xfId="0" applyFont="1" applyBorder="1"/>
    <xf numFmtId="0" fontId="31" fillId="0" borderId="133" xfId="0" applyFont="1" applyBorder="1"/>
    <xf numFmtId="0" fontId="31" fillId="0" borderId="134" xfId="0" applyFont="1" applyBorder="1"/>
    <xf numFmtId="168" fontId="31" fillId="0" borderId="72" xfId="0" applyNumberFormat="1" applyFont="1" applyBorder="1"/>
    <xf numFmtId="168" fontId="31" fillId="0" borderId="73" xfId="0" applyNumberFormat="1" applyFont="1" applyBorder="1"/>
    <xf numFmtId="168" fontId="31" fillId="0" borderId="71" xfId="0" applyNumberFormat="1" applyFont="1" applyBorder="1"/>
    <xf numFmtId="168" fontId="41" fillId="0" borderId="72" xfId="0" applyNumberFormat="1" applyFont="1" applyBorder="1"/>
    <xf numFmtId="168" fontId="41" fillId="0" borderId="71" xfId="0" applyNumberFormat="1" applyFont="1" applyBorder="1"/>
    <xf numFmtId="0" fontId="31" fillId="0" borderId="137" xfId="0" applyFont="1" applyBorder="1"/>
    <xf numFmtId="0" fontId="31" fillId="0" borderId="50" xfId="0" applyFont="1" applyBorder="1"/>
    <xf numFmtId="0" fontId="31" fillId="0" borderId="49" xfId="0" applyFont="1" applyBorder="1"/>
    <xf numFmtId="0" fontId="31" fillId="0" borderId="138" xfId="0" applyFont="1" applyBorder="1"/>
    <xf numFmtId="0" fontId="31" fillId="0" borderId="106" xfId="0" applyFont="1" applyBorder="1"/>
    <xf numFmtId="0" fontId="31" fillId="0" borderId="139" xfId="0" applyFont="1" applyBorder="1"/>
    <xf numFmtId="0" fontId="31" fillId="0" borderId="140" xfId="0" applyFont="1" applyBorder="1"/>
    <xf numFmtId="0" fontId="31" fillId="0" borderId="141" xfId="0" applyFont="1" applyBorder="1"/>
    <xf numFmtId="0" fontId="31" fillId="0" borderId="142" xfId="0" applyFont="1" applyBorder="1"/>
    <xf numFmtId="0" fontId="31" fillId="0" borderId="48" xfId="0" applyFont="1" applyBorder="1"/>
    <xf numFmtId="0" fontId="31" fillId="0" borderId="143" xfId="0" applyFont="1" applyBorder="1"/>
    <xf numFmtId="0" fontId="31" fillId="0" borderId="51" xfId="0" applyFont="1" applyBorder="1"/>
    <xf numFmtId="0" fontId="31" fillId="0" borderId="144" xfId="0" applyFont="1" applyBorder="1"/>
    <xf numFmtId="0" fontId="31" fillId="0" borderId="145" xfId="0" applyFont="1" applyBorder="1"/>
    <xf numFmtId="0" fontId="31" fillId="0" borderId="53" xfId="0" applyFont="1" applyBorder="1"/>
    <xf numFmtId="0" fontId="31" fillId="0" borderId="146" xfId="0" applyFont="1" applyBorder="1"/>
    <xf numFmtId="0" fontId="31" fillId="0" borderId="147" xfId="0" applyFont="1" applyBorder="1"/>
    <xf numFmtId="0" fontId="44" fillId="0" borderId="48" xfId="0" applyFont="1" applyBorder="1"/>
    <xf numFmtId="0" fontId="41" fillId="0" borderId="121" xfId="0" applyFont="1" applyBorder="1"/>
    <xf numFmtId="0" fontId="41" fillId="0" borderId="126" xfId="0" applyFont="1" applyBorder="1"/>
    <xf numFmtId="0" fontId="41" fillId="0" borderId="54" xfId="0" applyFont="1" applyBorder="1" applyAlignment="1">
      <alignment wrapText="1"/>
    </xf>
    <xf numFmtId="0" fontId="41" fillId="0" borderId="48" xfId="0" applyFont="1" applyBorder="1" applyAlignment="1">
      <alignment wrapText="1"/>
    </xf>
    <xf numFmtId="0" fontId="45" fillId="0" borderId="132" xfId="0" applyFont="1" applyBorder="1"/>
    <xf numFmtId="0" fontId="41" fillId="0" borderId="48" xfId="0" applyFont="1" applyBorder="1"/>
    <xf numFmtId="0" fontId="41" fillId="0" borderId="0" xfId="0" applyFont="1"/>
    <xf numFmtId="0" fontId="41" fillId="6" borderId="0" xfId="0" applyFont="1" applyFill="1" applyAlignment="1">
      <alignment horizontal="center"/>
    </xf>
    <xf numFmtId="0" fontId="41" fillId="6" borderId="0" xfId="0" applyFont="1" applyFill="1"/>
    <xf numFmtId="0" fontId="31" fillId="6" borderId="0" xfId="0" applyFont="1" applyFill="1"/>
    <xf numFmtId="0" fontId="31" fillId="6" borderId="152" xfId="0" applyFont="1" applyFill="1" applyBorder="1"/>
    <xf numFmtId="168" fontId="31" fillId="0" borderId="2" xfId="0" applyNumberFormat="1" applyFont="1" applyBorder="1"/>
    <xf numFmtId="169" fontId="31" fillId="0" borderId="2" xfId="0" applyNumberFormat="1" applyFont="1" applyBorder="1"/>
    <xf numFmtId="0" fontId="31" fillId="0" borderId="2" xfId="0" applyFont="1" applyBorder="1"/>
    <xf numFmtId="0" fontId="31" fillId="0" borderId="153" xfId="0" applyFont="1" applyBorder="1"/>
    <xf numFmtId="169" fontId="31" fillId="0" borderId="0" xfId="0" applyNumberFormat="1" applyFont="1"/>
    <xf numFmtId="0" fontId="31" fillId="0" borderId="152" xfId="0" applyFont="1" applyBorder="1"/>
    <xf numFmtId="168" fontId="41" fillId="0" borderId="0" xfId="0" applyNumberFormat="1" applyFont="1"/>
    <xf numFmtId="169" fontId="41" fillId="0" borderId="0" xfId="0" applyNumberFormat="1" applyFont="1"/>
    <xf numFmtId="0" fontId="46" fillId="0" borderId="10" xfId="0" applyFont="1" applyBorder="1"/>
    <xf numFmtId="168" fontId="46" fillId="0" borderId="10" xfId="0" applyNumberFormat="1" applyFont="1" applyBorder="1"/>
    <xf numFmtId="169" fontId="46" fillId="0" borderId="10" xfId="0" applyNumberFormat="1" applyFont="1" applyBorder="1"/>
    <xf numFmtId="169" fontId="47" fillId="0" borderId="10" xfId="0" applyNumberFormat="1" applyFont="1" applyBorder="1"/>
    <xf numFmtId="0" fontId="47" fillId="0" borderId="10" xfId="0" applyFont="1" applyBorder="1"/>
    <xf numFmtId="0" fontId="47" fillId="0" borderId="154" xfId="0" applyFont="1" applyBorder="1"/>
    <xf numFmtId="168" fontId="31" fillId="0" borderId="48" xfId="0" applyNumberFormat="1" applyFont="1" applyBorder="1"/>
    <xf numFmtId="169" fontId="31" fillId="0" borderId="48" xfId="0" applyNumberFormat="1" applyFont="1" applyBorder="1"/>
    <xf numFmtId="168" fontId="31" fillId="0" borderId="51" xfId="0" applyNumberFormat="1" applyFont="1" applyBorder="1"/>
    <xf numFmtId="169" fontId="31" fillId="0" borderId="51" xfId="0" applyNumberFormat="1" applyFont="1" applyBorder="1"/>
    <xf numFmtId="168" fontId="31" fillId="0" borderId="141" xfId="0" applyNumberFormat="1" applyFont="1" applyBorder="1"/>
    <xf numFmtId="169" fontId="31" fillId="0" borderId="141" xfId="0" applyNumberFormat="1" applyFont="1" applyBorder="1"/>
    <xf numFmtId="0" fontId="31" fillId="0" borderId="54" xfId="0" applyFont="1" applyBorder="1" applyAlignment="1">
      <alignment wrapText="1"/>
    </xf>
    <xf numFmtId="168" fontId="45" fillId="0" borderId="126" xfId="0" applyNumberFormat="1" applyFont="1" applyBorder="1" applyAlignment="1">
      <alignment wrapText="1"/>
    </xf>
    <xf numFmtId="169" fontId="45" fillId="0" borderId="126" xfId="0" applyNumberFormat="1" applyFont="1" applyBorder="1" applyAlignment="1">
      <alignment wrapText="1"/>
    </xf>
    <xf numFmtId="168" fontId="45" fillId="0" borderId="48" xfId="0" applyNumberFormat="1" applyFont="1" applyBorder="1" applyAlignment="1">
      <alignment wrapText="1"/>
    </xf>
    <xf numFmtId="169" fontId="45" fillId="0" borderId="48" xfId="0" applyNumberFormat="1" applyFont="1" applyBorder="1" applyAlignment="1">
      <alignment wrapText="1"/>
    </xf>
    <xf numFmtId="0" fontId="45" fillId="0" borderId="48" xfId="0" applyFont="1" applyBorder="1"/>
    <xf numFmtId="168" fontId="45" fillId="0" borderId="48" xfId="0" applyNumberFormat="1" applyFont="1" applyBorder="1"/>
    <xf numFmtId="169" fontId="45" fillId="0" borderId="48" xfId="0" applyNumberFormat="1" applyFont="1" applyBorder="1"/>
    <xf numFmtId="0" fontId="45" fillId="0" borderId="132" xfId="0" applyFont="1" applyBorder="1" applyAlignment="1">
      <alignment vertical="center"/>
    </xf>
    <xf numFmtId="0" fontId="45" fillId="0" borderId="48" xfId="0" applyFont="1" applyBorder="1" applyAlignment="1">
      <alignment vertical="center"/>
    </xf>
    <xf numFmtId="0" fontId="41" fillId="6" borderId="3" xfId="0" applyFont="1" applyFill="1" applyBorder="1" applyAlignment="1">
      <alignment horizontal="center"/>
    </xf>
    <xf numFmtId="168" fontId="41" fillId="6" borderId="0" xfId="0" applyNumberFormat="1" applyFont="1" applyFill="1" applyAlignment="1">
      <alignment horizontal="center"/>
    </xf>
    <xf numFmtId="169" fontId="41" fillId="6" borderId="0" xfId="0" applyNumberFormat="1" applyFont="1" applyFill="1" applyAlignment="1">
      <alignment horizontal="center"/>
    </xf>
    <xf numFmtId="0" fontId="41" fillId="6" borderId="152" xfId="0" applyFont="1" applyFill="1" applyBorder="1" applyAlignment="1">
      <alignment horizontal="center"/>
    </xf>
    <xf numFmtId="49" fontId="31" fillId="0" borderId="2" xfId="0" applyNumberFormat="1" applyFont="1" applyBorder="1"/>
    <xf numFmtId="170" fontId="31" fillId="0" borderId="2" xfId="0" applyNumberFormat="1" applyFont="1" applyBorder="1"/>
    <xf numFmtId="170" fontId="31" fillId="0" borderId="153" xfId="0" applyNumberFormat="1" applyFont="1" applyBorder="1"/>
    <xf numFmtId="49" fontId="41" fillId="0" borderId="0" xfId="0" applyNumberFormat="1" applyFont="1" applyAlignment="1">
      <alignment horizontal="left"/>
    </xf>
    <xf numFmtId="170" fontId="31" fillId="0" borderId="0" xfId="0" applyNumberFormat="1" applyFont="1"/>
    <xf numFmtId="170" fontId="31" fillId="0" borderId="152" xfId="0" applyNumberFormat="1" applyFont="1" applyBorder="1"/>
    <xf numFmtId="0" fontId="49" fillId="0" borderId="0" xfId="0" applyFont="1" applyAlignment="1">
      <alignment horizontal="center"/>
    </xf>
    <xf numFmtId="0" fontId="49" fillId="0" borderId="3" xfId="0" applyFont="1" applyBorder="1"/>
    <xf numFmtId="49" fontId="49" fillId="0" borderId="0" xfId="0" applyNumberFormat="1" applyFont="1"/>
    <xf numFmtId="168" fontId="49" fillId="0" borderId="0" xfId="0" applyNumberFormat="1" applyFont="1"/>
    <xf numFmtId="170" fontId="49" fillId="0" borderId="0" xfId="0" applyNumberFormat="1" applyFont="1"/>
    <xf numFmtId="169" fontId="49" fillId="0" borderId="0" xfId="0" applyNumberFormat="1" applyFont="1"/>
    <xf numFmtId="0" fontId="49" fillId="0" borderId="0" xfId="0" applyFont="1" applyAlignment="1">
      <alignment horizontal="center" wrapText="1"/>
    </xf>
    <xf numFmtId="0" fontId="49" fillId="0" borderId="3" xfId="0" applyFont="1" applyBorder="1" applyAlignment="1">
      <alignment wrapText="1"/>
    </xf>
    <xf numFmtId="49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wrapText="1"/>
    </xf>
    <xf numFmtId="168" fontId="49" fillId="0" borderId="0" xfId="0" applyNumberFormat="1" applyFont="1" applyAlignment="1">
      <alignment wrapText="1"/>
    </xf>
    <xf numFmtId="170" fontId="49" fillId="0" borderId="0" xfId="0" applyNumberFormat="1" applyFont="1" applyAlignment="1">
      <alignment wrapText="1"/>
    </xf>
    <xf numFmtId="169" fontId="49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31" fillId="0" borderId="0" xfId="0" applyNumberFormat="1" applyFont="1" applyAlignment="1">
      <alignment wrapText="1"/>
    </xf>
    <xf numFmtId="170" fontId="31" fillId="0" borderId="152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horizontal="center" wrapText="1"/>
    </xf>
    <xf numFmtId="0" fontId="50" fillId="0" borderId="3" xfId="0" applyFont="1" applyBorder="1" applyAlignment="1">
      <alignment wrapText="1"/>
    </xf>
    <xf numFmtId="49" fontId="50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168" fontId="50" fillId="0" borderId="0" xfId="0" applyNumberFormat="1" applyFont="1" applyAlignment="1">
      <alignment wrapText="1"/>
    </xf>
    <xf numFmtId="170" fontId="50" fillId="0" borderId="0" xfId="0" applyNumberFormat="1" applyFont="1" applyAlignment="1">
      <alignment wrapText="1"/>
    </xf>
    <xf numFmtId="169" fontId="50" fillId="0" borderId="0" xfId="0" applyNumberFormat="1" applyFont="1" applyAlignment="1">
      <alignment wrapText="1"/>
    </xf>
    <xf numFmtId="0" fontId="31" fillId="0" borderId="3" xfId="0" applyFont="1" applyBorder="1" applyAlignment="1">
      <alignment wrapText="1"/>
    </xf>
    <xf numFmtId="49" fontId="41" fillId="0" borderId="0" xfId="0" applyNumberFormat="1" applyFont="1" applyAlignment="1">
      <alignment horizontal="left" wrapText="1"/>
    </xf>
    <xf numFmtId="168" fontId="31" fillId="0" borderId="0" xfId="0" applyNumberFormat="1" applyFont="1" applyAlignment="1">
      <alignment wrapText="1"/>
    </xf>
    <xf numFmtId="168" fontId="41" fillId="0" borderId="0" xfId="0" applyNumberFormat="1" applyFont="1" applyAlignment="1">
      <alignment wrapText="1"/>
    </xf>
    <xf numFmtId="169" fontId="41" fillId="0" borderId="0" xfId="0" applyNumberFormat="1" applyFont="1" applyAlignment="1">
      <alignment wrapText="1"/>
    </xf>
    <xf numFmtId="170" fontId="41" fillId="0" borderId="0" xfId="0" applyNumberFormat="1" applyFont="1" applyAlignment="1">
      <alignment wrapText="1"/>
    </xf>
    <xf numFmtId="170" fontId="41" fillId="0" borderId="152" xfId="0" applyNumberFormat="1" applyFont="1" applyBorder="1" applyAlignment="1">
      <alignment wrapText="1"/>
    </xf>
    <xf numFmtId="49" fontId="31" fillId="0" borderId="0" xfId="0" applyNumberFormat="1" applyFont="1" applyAlignment="1">
      <alignment horizontal="left" wrapText="1"/>
    </xf>
    <xf numFmtId="0" fontId="41" fillId="0" borderId="0" xfId="0" applyFont="1" applyAlignment="1">
      <alignment wrapText="1"/>
    </xf>
    <xf numFmtId="0" fontId="46" fillId="0" borderId="157" xfId="0" applyFont="1" applyBorder="1"/>
    <xf numFmtId="49" fontId="46" fillId="0" borderId="158" xfId="0" applyNumberFormat="1" applyFont="1" applyBorder="1"/>
    <xf numFmtId="0" fontId="46" fillId="0" borderId="158" xfId="0" applyFont="1" applyBorder="1"/>
    <xf numFmtId="170" fontId="46" fillId="0" borderId="158" xfId="0" applyNumberFormat="1" applyFont="1" applyBorder="1"/>
    <xf numFmtId="168" fontId="46" fillId="0" borderId="158" xfId="0" applyNumberFormat="1" applyFont="1" applyBorder="1"/>
    <xf numFmtId="170" fontId="46" fillId="0" borderId="159" xfId="0" applyNumberFormat="1" applyFont="1" applyBorder="1"/>
    <xf numFmtId="0" fontId="51" fillId="0" borderId="0" xfId="0" applyFont="1"/>
    <xf numFmtId="170" fontId="51" fillId="0" borderId="0" xfId="0" applyNumberFormat="1" applyFont="1"/>
    <xf numFmtId="168" fontId="51" fillId="0" borderId="0" xfId="0" applyNumberFormat="1" applyFont="1"/>
    <xf numFmtId="170" fontId="0" fillId="0" borderId="0" xfId="0" applyNumberFormat="1"/>
    <xf numFmtId="168" fontId="0" fillId="0" borderId="0" xfId="0" applyNumberFormat="1"/>
    <xf numFmtId="0" fontId="0" fillId="0" borderId="160" xfId="0" applyBorder="1" applyAlignment="1">
      <alignment vertical="center"/>
    </xf>
    <xf numFmtId="0" fontId="0" fillId="0" borderId="161" xfId="0" applyBorder="1" applyAlignment="1">
      <alignment vertical="center"/>
    </xf>
    <xf numFmtId="0" fontId="0" fillId="0" borderId="162" xfId="0" applyBorder="1" applyAlignment="1">
      <alignment vertical="center"/>
    </xf>
    <xf numFmtId="0" fontId="0" fillId="0" borderId="163" xfId="0" applyBorder="1" applyAlignment="1">
      <alignment vertical="center"/>
    </xf>
    <xf numFmtId="0" fontId="0" fillId="0" borderId="164" xfId="0" applyBorder="1" applyAlignment="1">
      <alignment vertical="center"/>
    </xf>
    <xf numFmtId="0" fontId="2" fillId="0" borderId="163" xfId="0" applyFont="1" applyBorder="1" applyAlignment="1">
      <alignment vertical="center"/>
    </xf>
    <xf numFmtId="0" fontId="2" fillId="0" borderId="164" xfId="0" applyFont="1" applyBorder="1" applyAlignment="1">
      <alignment vertical="center"/>
    </xf>
    <xf numFmtId="0" fontId="3" fillId="0" borderId="16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6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163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5" fillId="0" borderId="16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163" xfId="0" applyBorder="1"/>
    <xf numFmtId="0" fontId="0" fillId="0" borderId="164" xfId="0" applyBorder="1"/>
    <xf numFmtId="0" fontId="0" fillId="0" borderId="166" xfId="0" applyBorder="1"/>
    <xf numFmtId="0" fontId="0" fillId="0" borderId="167" xfId="0" applyBorder="1"/>
    <xf numFmtId="0" fontId="0" fillId="0" borderId="167" xfId="0" applyBorder="1" applyAlignment="1">
      <alignment vertical="center"/>
    </xf>
    <xf numFmtId="0" fontId="0" fillId="0" borderId="168" xfId="0" applyBorder="1"/>
    <xf numFmtId="169" fontId="46" fillId="0" borderId="158" xfId="0" applyNumberFormat="1" applyFont="1" applyBorder="1"/>
    <xf numFmtId="169" fontId="51" fillId="0" borderId="0" xfId="0" applyNumberFormat="1" applyFont="1"/>
    <xf numFmtId="0" fontId="3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4" fontId="22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29" fillId="7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49" fontId="33" fillId="0" borderId="0" xfId="0" applyNumberFormat="1" applyFont="1" applyAlignment="1">
      <alignment vertical="top"/>
    </xf>
    <xf numFmtId="0" fontId="0" fillId="0" borderId="169" xfId="0" applyBorder="1"/>
    <xf numFmtId="49" fontId="0" fillId="0" borderId="0" xfId="0" applyNumberFormat="1" applyAlignment="1">
      <alignment vertical="top"/>
    </xf>
    <xf numFmtId="49" fontId="35" fillId="0" borderId="0" xfId="0" applyNumberFormat="1" applyFont="1" applyAlignment="1">
      <alignment vertical="top"/>
    </xf>
    <xf numFmtId="49" fontId="0" fillId="0" borderId="24" xfId="2" applyNumberFormat="1" applyFont="1" applyBorder="1" applyAlignment="1" applyProtection="1">
      <alignment horizontal="left" vertical="top"/>
      <protection locked="0"/>
    </xf>
    <xf numFmtId="49" fontId="0" fillId="0" borderId="30" xfId="2" applyNumberFormat="1" applyFont="1" applyBorder="1" applyAlignment="1" applyProtection="1">
      <alignment vertical="top"/>
      <protection locked="0"/>
    </xf>
    <xf numFmtId="49" fontId="0" fillId="0" borderId="30" xfId="2" applyNumberFormat="1" applyFont="1" applyBorder="1" applyAlignment="1" applyProtection="1">
      <alignment horizontal="center" vertical="top"/>
      <protection locked="0"/>
    </xf>
    <xf numFmtId="0" fontId="0" fillId="0" borderId="169" xfId="2" applyFont="1" applyBorder="1" applyAlignment="1" applyProtection="1">
      <alignment vertical="top"/>
      <protection locked="0"/>
    </xf>
    <xf numFmtId="49" fontId="33" fillId="0" borderId="0" xfId="0" applyNumberFormat="1" applyFont="1" applyAlignment="1" applyProtection="1">
      <alignment horizontal="left" vertical="top" wrapText="1"/>
      <protection locked="0"/>
    </xf>
    <xf numFmtId="0" fontId="0" fillId="8" borderId="0" xfId="0" applyFill="1"/>
    <xf numFmtId="49" fontId="0" fillId="0" borderId="37" xfId="3" applyNumberFormat="1" applyFont="1" applyAlignment="1" applyProtection="1">
      <alignment horizontal="left" wrapText="1"/>
    </xf>
    <xf numFmtId="49" fontId="0" fillId="0" borderId="37" xfId="0" applyNumberFormat="1" applyBorder="1" applyAlignment="1" applyProtection="1">
      <alignment horizontal="left" vertical="top"/>
      <protection locked="0"/>
    </xf>
    <xf numFmtId="49" fontId="33" fillId="0" borderId="0" xfId="0" applyNumberFormat="1" applyFont="1" applyAlignment="1">
      <alignment horizontal="left" vertical="top"/>
    </xf>
    <xf numFmtId="49" fontId="0" fillId="0" borderId="0" xfId="0" applyNumberFormat="1" applyAlignment="1">
      <alignment horizontal="center" vertical="top" wrapText="1"/>
    </xf>
    <xf numFmtId="2" fontId="0" fillId="0" borderId="37" xfId="0" applyNumberFormat="1" applyBorder="1" applyAlignment="1">
      <alignment horizontal="right" vertical="top" wrapText="1"/>
    </xf>
    <xf numFmtId="49" fontId="0" fillId="0" borderId="37" xfId="0" applyNumberFormat="1" applyBorder="1" applyAlignment="1">
      <alignment horizontal="left" vertical="top" wrapText="1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55" fillId="0" borderId="0" xfId="1" quotePrefix="1" applyFont="1" applyAlignment="1">
      <alignment horizontal="center"/>
    </xf>
    <xf numFmtId="0" fontId="55" fillId="0" borderId="0" xfId="1" quotePrefix="1" applyFont="1" applyAlignment="1">
      <alignment horizontal="center" vertical="center"/>
    </xf>
    <xf numFmtId="2" fontId="0" fillId="8" borderId="37" xfId="0" applyNumberFormat="1" applyFill="1" applyBorder="1" applyAlignment="1">
      <alignment horizontal="right" vertical="top"/>
    </xf>
    <xf numFmtId="2" fontId="0" fillId="8" borderId="37" xfId="0" applyNumberFormat="1" applyFill="1" applyBorder="1" applyAlignment="1">
      <alignment horizontal="right" vertical="top" wrapText="1"/>
    </xf>
    <xf numFmtId="2" fontId="0" fillId="7" borderId="37" xfId="0" applyNumberFormat="1" applyFill="1" applyBorder="1" applyAlignment="1">
      <alignment horizontal="right" vertical="top"/>
    </xf>
    <xf numFmtId="0" fontId="0" fillId="7" borderId="0" xfId="0" applyFill="1" applyAlignment="1">
      <alignment horizontal="left" vertical="top" wrapText="1"/>
    </xf>
    <xf numFmtId="2" fontId="0" fillId="7" borderId="0" xfId="2" applyNumberFormat="1" applyFont="1" applyFill="1" applyAlignment="1">
      <alignment horizontal="right" vertical="top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vertical="center"/>
    </xf>
    <xf numFmtId="4" fontId="22" fillId="0" borderId="164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64" xfId="0" applyFont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165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right" vertical="center"/>
    </xf>
    <xf numFmtId="0" fontId="22" fillId="0" borderId="164" xfId="0" applyFont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4" fontId="19" fillId="0" borderId="164" xfId="0" applyNumberFormat="1" applyFont="1" applyBorder="1" applyAlignment="1">
      <alignment vertical="center"/>
    </xf>
    <xf numFmtId="4" fontId="52" fillId="0" borderId="0" xfId="0" applyNumberFormat="1" applyFont="1" applyAlignment="1">
      <alignment horizontal="right"/>
    </xf>
    <xf numFmtId="4" fontId="12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2" fillId="5" borderId="49" xfId="1" applyFont="1" applyFill="1" applyBorder="1" applyAlignment="1" applyProtection="1">
      <alignment horizontal="center" vertical="center"/>
    </xf>
    <xf numFmtId="0" fontId="42" fillId="5" borderId="50" xfId="1" applyFont="1" applyFill="1" applyBorder="1" applyAlignment="1" applyProtection="1">
      <alignment horizontal="center" vertical="center"/>
    </xf>
    <xf numFmtId="0" fontId="42" fillId="5" borderId="49" xfId="1" applyFont="1" applyFill="1" applyBorder="1" applyAlignment="1" applyProtection="1">
      <alignment horizontal="left" vertical="center"/>
    </xf>
    <xf numFmtId="0" fontId="42" fillId="5" borderId="50" xfId="1" applyFont="1" applyFill="1" applyBorder="1" applyAlignment="1" applyProtection="1">
      <alignment horizontal="left" vertical="center"/>
    </xf>
    <xf numFmtId="0" fontId="42" fillId="5" borderId="52" xfId="1" applyFont="1" applyFill="1" applyBorder="1" applyAlignment="1" applyProtection="1">
      <alignment horizontal="center" vertical="center"/>
    </xf>
    <xf numFmtId="0" fontId="42" fillId="5" borderId="53" xfId="1" applyFont="1" applyFill="1" applyBorder="1" applyAlignment="1" applyProtection="1">
      <alignment horizontal="center" vertical="center"/>
    </xf>
    <xf numFmtId="0" fontId="43" fillId="0" borderId="55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31" fillId="0" borderId="65" xfId="0" applyFont="1" applyBorder="1" applyAlignment="1">
      <alignment wrapText="1"/>
    </xf>
    <xf numFmtId="0" fontId="31" fillId="0" borderId="66" xfId="0" applyFont="1" applyBorder="1" applyAlignment="1">
      <alignment wrapText="1"/>
    </xf>
    <xf numFmtId="0" fontId="31" fillId="0" borderId="67" xfId="0" applyFont="1" applyBorder="1" applyAlignment="1">
      <alignment wrapText="1"/>
    </xf>
    <xf numFmtId="0" fontId="43" fillId="0" borderId="56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41" fillId="0" borderId="148" xfId="0" applyFont="1" applyBorder="1" applyAlignment="1">
      <alignment wrapText="1"/>
    </xf>
    <xf numFmtId="0" fontId="41" fillId="0" borderId="149" xfId="0" applyFont="1" applyBorder="1" applyAlignment="1">
      <alignment wrapText="1"/>
    </xf>
    <xf numFmtId="0" fontId="41" fillId="0" borderId="133" xfId="0" applyFont="1" applyBorder="1" applyAlignment="1">
      <alignment wrapText="1"/>
    </xf>
    <xf numFmtId="0" fontId="41" fillId="0" borderId="54" xfId="0" applyFont="1" applyBorder="1" applyAlignment="1">
      <alignment wrapText="1"/>
    </xf>
    <xf numFmtId="0" fontId="45" fillId="0" borderId="148" xfId="0" applyFont="1" applyBorder="1" applyAlignment="1">
      <alignment wrapText="1"/>
    </xf>
    <xf numFmtId="0" fontId="45" fillId="0" borderId="149" xfId="0" applyFont="1" applyBorder="1" applyAlignment="1">
      <alignment wrapText="1"/>
    </xf>
    <xf numFmtId="0" fontId="45" fillId="0" borderId="133" xfId="0" applyFont="1" applyBorder="1" applyAlignment="1">
      <alignment wrapText="1"/>
    </xf>
    <xf numFmtId="0" fontId="41" fillId="6" borderId="150" xfId="0" applyFont="1" applyFill="1" applyBorder="1" applyAlignment="1">
      <alignment horizontal="center"/>
    </xf>
    <xf numFmtId="0" fontId="41" fillId="6" borderId="151" xfId="0" applyFont="1" applyFill="1" applyBorder="1" applyAlignment="1">
      <alignment horizontal="center"/>
    </xf>
    <xf numFmtId="0" fontId="48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53" xfId="0" applyFont="1" applyBorder="1" applyAlignment="1">
      <alignment horizontal="center" vertical="center"/>
    </xf>
    <xf numFmtId="0" fontId="49" fillId="0" borderId="0" xfId="0" applyFont="1" applyAlignment="1">
      <alignment wrapText="1"/>
    </xf>
    <xf numFmtId="0" fontId="45" fillId="0" borderId="155" xfId="0" applyFont="1" applyBorder="1" applyAlignment="1">
      <alignment wrapText="1"/>
    </xf>
    <xf numFmtId="0" fontId="45" fillId="0" borderId="156" xfId="0" applyFont="1" applyBorder="1" applyAlignment="1">
      <alignment wrapText="1"/>
    </xf>
    <xf numFmtId="0" fontId="45" fillId="0" borderId="122" xfId="0" applyFont="1" applyBorder="1" applyAlignment="1">
      <alignment wrapText="1"/>
    </xf>
    <xf numFmtId="169" fontId="45" fillId="0" borderId="123" xfId="0" applyNumberFormat="1" applyFont="1" applyBorder="1" applyAlignment="1">
      <alignment wrapText="1"/>
    </xf>
    <xf numFmtId="169" fontId="45" fillId="0" borderId="156" xfId="0" applyNumberFormat="1" applyFont="1" applyBorder="1" applyAlignment="1">
      <alignment wrapText="1"/>
    </xf>
    <xf numFmtId="169" fontId="45" fillId="0" borderId="122" xfId="0" applyNumberFormat="1" applyFont="1" applyBorder="1" applyAlignment="1">
      <alignment wrapText="1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1" fillId="0" borderId="10" xfId="0" applyFont="1" applyBorder="1" applyAlignment="1">
      <alignment wrapText="1"/>
    </xf>
    <xf numFmtId="49" fontId="34" fillId="0" borderId="0" xfId="0" applyNumberFormat="1" applyFont="1" applyAlignment="1">
      <alignment horizontal="left" vertical="top" wrapText="1"/>
    </xf>
    <xf numFmtId="0" fontId="0" fillId="0" borderId="0" xfId="0" applyAlignment="1"/>
    <xf numFmtId="0" fontId="45" fillId="0" borderId="58" xfId="0" applyFont="1" applyBorder="1" applyAlignment="1"/>
    <xf numFmtId="0" fontId="31" fillId="0" borderId="59" xfId="0" applyFont="1" applyBorder="1" applyAlignment="1"/>
    <xf numFmtId="0" fontId="31" fillId="0" borderId="60" xfId="0" applyFont="1" applyBorder="1" applyAlignment="1"/>
    <xf numFmtId="0" fontId="31" fillId="0" borderId="65" xfId="0" applyFont="1" applyBorder="1" applyAlignment="1"/>
    <xf numFmtId="0" fontId="31" fillId="0" borderId="66" xfId="0" applyFont="1" applyBorder="1" applyAlignment="1"/>
    <xf numFmtId="0" fontId="31" fillId="0" borderId="67" xfId="0" applyFont="1" applyBorder="1" applyAlignment="1"/>
    <xf numFmtId="0" fontId="31" fillId="0" borderId="1" xfId="0" applyFont="1" applyBorder="1" applyAlignment="1"/>
    <xf numFmtId="0" fontId="31" fillId="0" borderId="79" xfId="0" applyFont="1" applyBorder="1" applyAlignment="1"/>
    <xf numFmtId="0" fontId="31" fillId="0" borderId="80" xfId="0" applyFont="1" applyBorder="1" applyAlignment="1"/>
    <xf numFmtId="0" fontId="31" fillId="0" borderId="87" xfId="0" applyFont="1" applyBorder="1" applyAlignment="1"/>
    <xf numFmtId="0" fontId="31" fillId="0" borderId="88" xfId="0" applyFont="1" applyBorder="1" applyAlignment="1"/>
    <xf numFmtId="0" fontId="31" fillId="0" borderId="62" xfId="0" applyFont="1" applyBorder="1" applyAlignment="1"/>
    <xf numFmtId="0" fontId="31" fillId="0" borderId="93" xfId="0" applyFont="1" applyBorder="1" applyAlignment="1"/>
    <xf numFmtId="0" fontId="31" fillId="0" borderId="94" xfId="0" applyFont="1" applyBorder="1" applyAlignment="1"/>
    <xf numFmtId="0" fontId="31" fillId="0" borderId="99" xfId="0" applyFont="1" applyBorder="1" applyAlignment="1"/>
    <xf numFmtId="0" fontId="31" fillId="0" borderId="100" xfId="0" applyFont="1" applyBorder="1" applyAlignment="1"/>
    <xf numFmtId="0" fontId="31" fillId="0" borderId="101" xfId="0" applyFont="1" applyBorder="1" applyAlignment="1"/>
    <xf numFmtId="0" fontId="31" fillId="0" borderId="109" xfId="0" applyFont="1" applyBorder="1" applyAlignment="1"/>
    <xf numFmtId="0" fontId="31" fillId="0" borderId="110" xfId="0" applyFont="1" applyBorder="1" applyAlignment="1"/>
    <xf numFmtId="0" fontId="31" fillId="0" borderId="111" xfId="0" applyFont="1" applyBorder="1" applyAlignment="1"/>
    <xf numFmtId="0" fontId="31" fillId="0" borderId="0" xfId="0" applyFont="1" applyAlignment="1"/>
    <xf numFmtId="0" fontId="31" fillId="0" borderId="92" xfId="0" applyFont="1" applyBorder="1" applyAlignment="1"/>
    <xf numFmtId="0" fontId="31" fillId="0" borderId="104" xfId="0" applyFont="1" applyBorder="1" applyAlignment="1"/>
    <xf numFmtId="0" fontId="31" fillId="0" borderId="117" xfId="0" applyFont="1" applyBorder="1" applyAlignment="1"/>
    <xf numFmtId="0" fontId="31" fillId="0" borderId="118" xfId="0" applyFont="1" applyBorder="1" applyAlignment="1"/>
    <xf numFmtId="0" fontId="31" fillId="0" borderId="114" xfId="0" applyFont="1" applyBorder="1" applyAlignment="1"/>
    <xf numFmtId="0" fontId="31" fillId="0" borderId="125" xfId="0" applyFont="1" applyBorder="1" applyAlignment="1"/>
    <xf numFmtId="0" fontId="31" fillId="0" borderId="122" xfId="0" applyFont="1" applyBorder="1" applyAlignment="1"/>
    <xf numFmtId="0" fontId="31" fillId="0" borderId="129" xfId="0" applyFont="1" applyBorder="1" applyAlignment="1"/>
    <xf numFmtId="0" fontId="31" fillId="0" borderId="130" xfId="0" applyFont="1" applyBorder="1" applyAlignment="1"/>
    <xf numFmtId="0" fontId="31" fillId="0" borderId="131" xfId="0" applyFont="1" applyBorder="1" applyAlignment="1"/>
    <xf numFmtId="0" fontId="31" fillId="0" borderId="135" xfId="0" applyFont="1" applyBorder="1" applyAlignment="1"/>
    <xf numFmtId="0" fontId="31" fillId="0" borderId="136" xfId="0" applyFont="1" applyBorder="1" applyAlignment="1"/>
    <xf numFmtId="0" fontId="41" fillId="0" borderId="1" xfId="0" applyFont="1" applyBorder="1" applyAlignment="1"/>
    <xf numFmtId="0" fontId="41" fillId="0" borderId="2" xfId="0" applyFont="1" applyBorder="1" applyAlignment="1"/>
    <xf numFmtId="0" fontId="31" fillId="0" borderId="3" xfId="0" applyFont="1" applyBorder="1" applyAlignment="1"/>
    <xf numFmtId="0" fontId="41" fillId="0" borderId="3" xfId="0" applyFont="1" applyBorder="1" applyAlignment="1"/>
    <xf numFmtId="0" fontId="41" fillId="0" borderId="0" xfId="0" applyFont="1" applyAlignment="1"/>
    <xf numFmtId="0" fontId="46" fillId="0" borderId="9" xfId="0" applyFont="1" applyBorder="1" applyAlignment="1"/>
    <xf numFmtId="0" fontId="46" fillId="0" borderId="10" xfId="0" applyFont="1" applyBorder="1" applyAlignment="1"/>
    <xf numFmtId="0" fontId="49" fillId="0" borderId="0" xfId="0" applyFont="1" applyAlignment="1"/>
    <xf numFmtId="0" fontId="46" fillId="0" borderId="158" xfId="0" applyFont="1" applyBorder="1" applyAlignment="1"/>
  </cellXfs>
  <cellStyles count="4">
    <cellStyle name="Hypertextové prepojenie" xfId="1" builtinId="8"/>
    <cellStyle name="Kategória sprievodcu dátami" xfId="3" xr:uid="{00000000-0005-0000-0000-000001000000}"/>
    <cellStyle name="Normálna" xfId="0" builtinId="0" customBuiltin="1"/>
    <cellStyle name="normálne 2" xfId="2" xr:uid="{00000000-0005-0000-0000-000003000000}"/>
  </cellStyles>
  <dxfs count="27"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15"/>
  <sheetViews>
    <sheetView showGridLines="0" tabSelected="1" workbookViewId="0">
      <selection activeCell="AP17" sqref="AP17"/>
    </sheetView>
  </sheetViews>
  <sheetFormatPr defaultColWidth="12" defaultRowHeight="11.1"/>
  <cols>
    <col min="1" max="1" width="8.1640625" style="211" customWidth="1"/>
    <col min="2" max="2" width="1.6640625" customWidth="1"/>
    <col min="3" max="3" width="4.1640625" customWidth="1"/>
    <col min="4" max="33" width="2.6640625" customWidth="1"/>
    <col min="34" max="34" width="3.1640625" customWidth="1"/>
    <col min="35" max="35" width="31.6640625" customWidth="1"/>
    <col min="36" max="37" width="2.5" customWidth="1"/>
    <col min="38" max="38" width="8.1640625" customWidth="1"/>
    <col min="39" max="39" width="3.1640625" customWidth="1"/>
    <col min="40" max="40" width="13.1640625" customWidth="1"/>
    <col min="41" max="41" width="7.5" customWidth="1"/>
    <col min="42" max="42" width="4.1640625" customWidth="1"/>
    <col min="43" max="43" width="5" hidden="1" customWidth="1"/>
    <col min="44" max="44" width="12.6640625" customWidth="1"/>
    <col min="45" max="46" width="20.6640625" hidden="1" customWidth="1"/>
    <col min="47" max="47" width="26.6640625" hidden="1" customWidth="1"/>
    <col min="48" max="56" width="20.6640625" hidden="1" customWidth="1"/>
    <col min="57" max="57" width="12.6640625" customWidth="1"/>
    <col min="58" max="58" width="13.6640625" bestFit="1" customWidth="1"/>
    <col min="71" max="91" width="9.1640625" hidden="1"/>
  </cols>
  <sheetData>
    <row r="1" spans="1:74">
      <c r="A1" s="449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6.950000000000003" customHeight="1">
      <c r="AR2" s="520" t="s">
        <v>5</v>
      </c>
      <c r="AS2" s="567"/>
      <c r="AT2" s="567"/>
      <c r="AU2" s="567"/>
      <c r="AV2" s="567"/>
      <c r="AW2" s="567"/>
      <c r="AX2" s="567"/>
      <c r="AY2" s="567"/>
      <c r="AZ2" s="567"/>
      <c r="BA2" s="567"/>
      <c r="BB2" s="567"/>
      <c r="BC2" s="567"/>
      <c r="BD2" s="567"/>
      <c r="BE2" s="567"/>
      <c r="BS2" s="13" t="s">
        <v>6</v>
      </c>
      <c r="BT2" s="13" t="s">
        <v>7</v>
      </c>
    </row>
    <row r="3" spans="1:74" ht="6.95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4.95" customHeight="1">
      <c r="B4" s="16"/>
      <c r="D4" s="17" t="s">
        <v>8</v>
      </c>
      <c r="AR4" s="16"/>
      <c r="AS4" s="18" t="s">
        <v>9</v>
      </c>
      <c r="BS4" s="13" t="s">
        <v>10</v>
      </c>
    </row>
    <row r="5" spans="1:74" ht="12" customHeight="1">
      <c r="B5" s="16"/>
      <c r="D5" s="19" t="s">
        <v>11</v>
      </c>
      <c r="K5" s="521" t="s">
        <v>12</v>
      </c>
      <c r="L5" s="567"/>
      <c r="M5" s="567"/>
      <c r="N5" s="567"/>
      <c r="O5" s="567"/>
      <c r="P5" s="567"/>
      <c r="Q5" s="567"/>
      <c r="R5" s="567"/>
      <c r="S5" s="567"/>
      <c r="T5" s="567"/>
      <c r="U5" s="567"/>
      <c r="V5" s="567"/>
      <c r="W5" s="567"/>
      <c r="X5" s="567"/>
      <c r="Y5" s="567"/>
      <c r="Z5" s="567"/>
      <c r="AA5" s="567"/>
      <c r="AB5" s="567"/>
      <c r="AC5" s="567"/>
      <c r="AD5" s="567"/>
      <c r="AE5" s="567"/>
      <c r="AF5" s="567"/>
      <c r="AG5" s="567"/>
      <c r="AH5" s="567"/>
      <c r="AI5" s="567"/>
      <c r="AJ5" s="567"/>
      <c r="AK5" s="567"/>
      <c r="AL5" s="567"/>
      <c r="AM5" s="567"/>
      <c r="AN5" s="567"/>
      <c r="AO5" s="567"/>
      <c r="AR5" s="16"/>
      <c r="BS5" s="13" t="s">
        <v>6</v>
      </c>
    </row>
    <row r="6" spans="1:74" ht="36.950000000000003" customHeight="1">
      <c r="B6" s="16"/>
      <c r="D6" s="21" t="s">
        <v>13</v>
      </c>
      <c r="K6" s="522" t="s">
        <v>14</v>
      </c>
      <c r="L6" s="567"/>
      <c r="M6" s="567"/>
      <c r="N6" s="567"/>
      <c r="O6" s="567"/>
      <c r="P6" s="567"/>
      <c r="Q6" s="567"/>
      <c r="R6" s="567"/>
      <c r="S6" s="567"/>
      <c r="T6" s="567"/>
      <c r="U6" s="567"/>
      <c r="V6" s="567"/>
      <c r="W6" s="567"/>
      <c r="X6" s="567"/>
      <c r="Y6" s="567"/>
      <c r="Z6" s="567"/>
      <c r="AA6" s="567"/>
      <c r="AB6" s="567"/>
      <c r="AC6" s="567"/>
      <c r="AD6" s="567"/>
      <c r="AE6" s="567"/>
      <c r="AF6" s="567"/>
      <c r="AG6" s="567"/>
      <c r="AH6" s="567"/>
      <c r="AI6" s="567"/>
      <c r="AJ6" s="567"/>
      <c r="AK6" s="567"/>
      <c r="AL6" s="567"/>
      <c r="AM6" s="567"/>
      <c r="AN6" s="567"/>
      <c r="AO6" s="567"/>
      <c r="AR6" s="16"/>
      <c r="BS6" s="13" t="s">
        <v>6</v>
      </c>
    </row>
    <row r="7" spans="1:74" ht="12" customHeight="1">
      <c r="B7" s="16"/>
      <c r="D7" s="22" t="s">
        <v>15</v>
      </c>
      <c r="K7" s="20" t="s">
        <v>1</v>
      </c>
      <c r="AK7" s="22" t="s">
        <v>16</v>
      </c>
      <c r="AN7" s="20" t="s">
        <v>1</v>
      </c>
      <c r="AR7" s="16"/>
      <c r="BS7" s="13" t="s">
        <v>6</v>
      </c>
    </row>
    <row r="8" spans="1:74" ht="12" customHeight="1">
      <c r="B8" s="16"/>
      <c r="D8" s="22" t="s">
        <v>17</v>
      </c>
      <c r="K8" s="20" t="s">
        <v>18</v>
      </c>
      <c r="AK8" s="22" t="s">
        <v>19</v>
      </c>
      <c r="AN8" s="20"/>
      <c r="AR8" s="16"/>
      <c r="BS8" s="13" t="s">
        <v>6</v>
      </c>
    </row>
    <row r="9" spans="1:74" ht="14.45" customHeight="1">
      <c r="B9" s="16"/>
      <c r="AR9" s="16"/>
      <c r="BS9" s="13" t="s">
        <v>6</v>
      </c>
    </row>
    <row r="10" spans="1:74" ht="12" customHeight="1">
      <c r="B10" s="16"/>
      <c r="D10" s="22" t="s">
        <v>20</v>
      </c>
      <c r="AK10" s="22" t="s">
        <v>21</v>
      </c>
      <c r="AN10" s="20" t="s">
        <v>22</v>
      </c>
      <c r="AR10" s="16"/>
      <c r="BS10" s="13" t="s">
        <v>6</v>
      </c>
    </row>
    <row r="11" spans="1:74" ht="18.600000000000001" customHeight="1">
      <c r="B11" s="16"/>
      <c r="E11" s="20" t="s">
        <v>23</v>
      </c>
      <c r="AK11" s="22" t="s">
        <v>24</v>
      </c>
      <c r="AN11" s="20" t="s">
        <v>25</v>
      </c>
      <c r="AR11" s="16"/>
      <c r="BS11" s="13" t="s">
        <v>6</v>
      </c>
    </row>
    <row r="12" spans="1:74" ht="6.95" customHeight="1">
      <c r="B12" s="16"/>
      <c r="AR12" s="16"/>
      <c r="BS12" s="13" t="s">
        <v>6</v>
      </c>
    </row>
    <row r="13" spans="1:74" ht="12" customHeight="1">
      <c r="B13" s="16"/>
      <c r="D13" s="22" t="s">
        <v>26</v>
      </c>
      <c r="AK13" s="22" t="s">
        <v>21</v>
      </c>
      <c r="AN13" s="20" t="s">
        <v>1</v>
      </c>
      <c r="AR13" s="16"/>
      <c r="BS13" s="13" t="s">
        <v>6</v>
      </c>
    </row>
    <row r="14" spans="1:74" ht="12.95">
      <c r="B14" s="16"/>
      <c r="E14" s="20" t="s">
        <v>27</v>
      </c>
      <c r="AK14" s="22" t="s">
        <v>24</v>
      </c>
      <c r="AN14" s="20" t="s">
        <v>1</v>
      </c>
      <c r="AR14" s="16"/>
      <c r="BS14" s="13" t="s">
        <v>6</v>
      </c>
    </row>
    <row r="15" spans="1:74" ht="6.95" customHeight="1">
      <c r="B15" s="16"/>
      <c r="AR15" s="16"/>
      <c r="BS15" s="13" t="s">
        <v>3</v>
      </c>
    </row>
    <row r="16" spans="1:74" ht="12" customHeight="1">
      <c r="B16" s="16"/>
      <c r="D16" s="22" t="s">
        <v>28</v>
      </c>
      <c r="AK16" s="22" t="s">
        <v>21</v>
      </c>
      <c r="AN16" s="20" t="s">
        <v>1</v>
      </c>
      <c r="AR16" s="16"/>
      <c r="BS16" s="13" t="s">
        <v>3</v>
      </c>
    </row>
    <row r="17" spans="1:71" ht="18.600000000000001" customHeight="1">
      <c r="B17" s="16"/>
      <c r="E17" s="20" t="s">
        <v>29</v>
      </c>
      <c r="AK17" s="22" t="s">
        <v>24</v>
      </c>
      <c r="AN17" s="20" t="s">
        <v>1</v>
      </c>
      <c r="AR17" s="16"/>
      <c r="BS17" s="13" t="s">
        <v>30</v>
      </c>
    </row>
    <row r="18" spans="1:71" ht="6.95" customHeight="1">
      <c r="B18" s="16"/>
      <c r="AR18" s="16"/>
      <c r="BS18" s="13" t="s">
        <v>6</v>
      </c>
    </row>
    <row r="19" spans="1:71" ht="12" customHeight="1">
      <c r="B19" s="16"/>
      <c r="D19" s="22" t="s">
        <v>31</v>
      </c>
      <c r="AK19" s="22" t="s">
        <v>21</v>
      </c>
      <c r="AN19" s="20"/>
      <c r="AR19" s="16"/>
      <c r="BS19" s="13" t="s">
        <v>6</v>
      </c>
    </row>
    <row r="20" spans="1:71" ht="18.600000000000001" customHeight="1">
      <c r="B20" s="16"/>
      <c r="E20" s="20"/>
      <c r="AK20" s="22" t="s">
        <v>24</v>
      </c>
      <c r="AN20" s="20"/>
      <c r="AR20" s="16"/>
      <c r="BS20" s="13" t="s">
        <v>30</v>
      </c>
    </row>
    <row r="21" spans="1:71" ht="6.95" customHeight="1">
      <c r="B21" s="16"/>
      <c r="AR21" s="16"/>
    </row>
    <row r="22" spans="1:71" ht="12" customHeight="1">
      <c r="B22" s="16"/>
      <c r="D22" s="22" t="s">
        <v>32</v>
      </c>
      <c r="AR22" s="16"/>
    </row>
    <row r="23" spans="1:71" ht="47.25" customHeight="1">
      <c r="B23" s="16"/>
      <c r="E23" s="523" t="s">
        <v>33</v>
      </c>
      <c r="F23" s="523"/>
      <c r="G23" s="523"/>
      <c r="H23" s="523"/>
      <c r="I23" s="523"/>
      <c r="J23" s="523"/>
      <c r="K23" s="523"/>
      <c r="L23" s="523"/>
      <c r="M23" s="523"/>
      <c r="N23" s="523"/>
      <c r="O23" s="523"/>
      <c r="P23" s="523"/>
      <c r="Q23" s="523"/>
      <c r="R23" s="523"/>
      <c r="S23" s="523"/>
      <c r="T23" s="523"/>
      <c r="U23" s="523"/>
      <c r="V23" s="523"/>
      <c r="W23" s="523"/>
      <c r="X23" s="523"/>
      <c r="Y23" s="523"/>
      <c r="Z23" s="523"/>
      <c r="AA23" s="523"/>
      <c r="AB23" s="523"/>
      <c r="AC23" s="523"/>
      <c r="AD23" s="523"/>
      <c r="AE23" s="523"/>
      <c r="AF23" s="523"/>
      <c r="AG23" s="523"/>
      <c r="AH23" s="523"/>
      <c r="AI23" s="523"/>
      <c r="AJ23" s="523"/>
      <c r="AK23" s="523"/>
      <c r="AL23" s="523"/>
      <c r="AM23" s="523"/>
      <c r="AN23" s="523"/>
      <c r="AR23" s="16"/>
    </row>
    <row r="24" spans="1:71" ht="6.95" customHeight="1">
      <c r="B24" s="16"/>
      <c r="AR24" s="16"/>
    </row>
    <row r="25" spans="1:71" ht="6.95" customHeight="1">
      <c r="B25" s="16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R25" s="16"/>
    </row>
    <row r="26" spans="1:71" s="1" customFormat="1" ht="26.1" customHeight="1">
      <c r="A26" s="448"/>
      <c r="B26" s="25"/>
      <c r="D26" s="26" t="s">
        <v>34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507">
        <f>ROUND(AG94,2)</f>
        <v>0</v>
      </c>
      <c r="AL26" s="508"/>
      <c r="AM26" s="508"/>
      <c r="AN26" s="508"/>
      <c r="AO26" s="508"/>
      <c r="AR26" s="25"/>
    </row>
    <row r="27" spans="1:71" s="1" customFormat="1" ht="6.95" customHeight="1">
      <c r="A27" s="448"/>
      <c r="B27" s="25"/>
      <c r="AR27" s="25"/>
    </row>
    <row r="28" spans="1:71" s="1" customFormat="1" ht="12.95">
      <c r="A28" s="448"/>
      <c r="B28" s="25"/>
      <c r="L28" s="509" t="s">
        <v>35</v>
      </c>
      <c r="M28" s="509"/>
      <c r="N28" s="509"/>
      <c r="O28" s="509"/>
      <c r="P28" s="509"/>
      <c r="W28" s="509" t="s">
        <v>36</v>
      </c>
      <c r="X28" s="509"/>
      <c r="Y28" s="509"/>
      <c r="Z28" s="509"/>
      <c r="AA28" s="509"/>
      <c r="AB28" s="509"/>
      <c r="AC28" s="509"/>
      <c r="AD28" s="509"/>
      <c r="AE28" s="509"/>
      <c r="AK28" s="509" t="s">
        <v>37</v>
      </c>
      <c r="AL28" s="509"/>
      <c r="AM28" s="509"/>
      <c r="AN28" s="509"/>
      <c r="AO28" s="509"/>
      <c r="AR28" s="25"/>
    </row>
    <row r="29" spans="1:71" s="2" customFormat="1" ht="14.45" customHeight="1">
      <c r="A29" s="450"/>
      <c r="B29" s="29"/>
      <c r="D29" s="22" t="s">
        <v>38</v>
      </c>
      <c r="F29" s="22" t="s">
        <v>39</v>
      </c>
      <c r="L29" s="512">
        <v>0.23</v>
      </c>
      <c r="M29" s="511"/>
      <c r="N29" s="511"/>
      <c r="O29" s="511"/>
      <c r="P29" s="511"/>
      <c r="W29" s="510">
        <f>ROUND(AZ94, 2)</f>
        <v>0</v>
      </c>
      <c r="X29" s="511"/>
      <c r="Y29" s="511"/>
      <c r="Z29" s="511"/>
      <c r="AA29" s="511"/>
      <c r="AB29" s="511"/>
      <c r="AC29" s="511"/>
      <c r="AD29" s="511"/>
      <c r="AE29" s="511"/>
      <c r="AK29" s="510">
        <f>ROUND(AV94, 2)</f>
        <v>0</v>
      </c>
      <c r="AL29" s="511"/>
      <c r="AM29" s="511"/>
      <c r="AN29" s="511"/>
      <c r="AO29" s="511"/>
      <c r="AR29" s="29"/>
    </row>
    <row r="30" spans="1:71" s="2" customFormat="1" ht="14.45" customHeight="1">
      <c r="A30" s="450"/>
      <c r="B30" s="29"/>
      <c r="F30" s="22" t="s">
        <v>40</v>
      </c>
      <c r="L30" s="512">
        <v>0.23</v>
      </c>
      <c r="M30" s="511"/>
      <c r="N30" s="511"/>
      <c r="O30" s="511"/>
      <c r="P30" s="511"/>
      <c r="W30" s="510">
        <f>AK26</f>
        <v>0</v>
      </c>
      <c r="X30" s="511"/>
      <c r="Y30" s="511"/>
      <c r="Z30" s="511"/>
      <c r="AA30" s="511"/>
      <c r="AB30" s="511"/>
      <c r="AC30" s="511"/>
      <c r="AD30" s="511"/>
      <c r="AE30" s="511"/>
      <c r="AK30" s="510">
        <f>AK26*0.23</f>
        <v>0</v>
      </c>
      <c r="AL30" s="511"/>
      <c r="AM30" s="511"/>
      <c r="AN30" s="511"/>
      <c r="AO30" s="511"/>
      <c r="AR30" s="29"/>
    </row>
    <row r="31" spans="1:71" s="2" customFormat="1" ht="14.45" hidden="1" customHeight="1">
      <c r="A31" s="450"/>
      <c r="B31" s="29"/>
      <c r="F31" s="22" t="s">
        <v>41</v>
      </c>
      <c r="L31" s="512">
        <v>0.23</v>
      </c>
      <c r="M31" s="511"/>
      <c r="N31" s="511"/>
      <c r="O31" s="511"/>
      <c r="P31" s="511"/>
      <c r="W31" s="510" t="e">
        <f>ROUND(BB94, 2)</f>
        <v>#REF!</v>
      </c>
      <c r="X31" s="511"/>
      <c r="Y31" s="511"/>
      <c r="Z31" s="511"/>
      <c r="AA31" s="511"/>
      <c r="AB31" s="511"/>
      <c r="AC31" s="511"/>
      <c r="AD31" s="511"/>
      <c r="AE31" s="511"/>
      <c r="AK31" s="510">
        <v>0</v>
      </c>
      <c r="AL31" s="511"/>
      <c r="AM31" s="511"/>
      <c r="AN31" s="511"/>
      <c r="AO31" s="511"/>
      <c r="AR31" s="29"/>
    </row>
    <row r="32" spans="1:71" s="2" customFormat="1" ht="14.45" hidden="1" customHeight="1">
      <c r="A32" s="450"/>
      <c r="B32" s="29"/>
      <c r="F32" s="22" t="s">
        <v>42</v>
      </c>
      <c r="L32" s="512">
        <v>0.23</v>
      </c>
      <c r="M32" s="511"/>
      <c r="N32" s="511"/>
      <c r="O32" s="511"/>
      <c r="P32" s="511"/>
      <c r="W32" s="510">
        <f>ROUND(BC94, 2)</f>
        <v>0</v>
      </c>
      <c r="X32" s="511"/>
      <c r="Y32" s="511"/>
      <c r="Z32" s="511"/>
      <c r="AA32" s="511"/>
      <c r="AB32" s="511"/>
      <c r="AC32" s="511"/>
      <c r="AD32" s="511"/>
      <c r="AE32" s="511"/>
      <c r="AK32" s="510">
        <v>0</v>
      </c>
      <c r="AL32" s="511"/>
      <c r="AM32" s="511"/>
      <c r="AN32" s="511"/>
      <c r="AO32" s="511"/>
      <c r="AR32" s="29"/>
    </row>
    <row r="33" spans="1:44" s="2" customFormat="1" ht="14.45" hidden="1" customHeight="1">
      <c r="A33" s="450"/>
      <c r="B33" s="29"/>
      <c r="F33" s="22" t="s">
        <v>43</v>
      </c>
      <c r="L33" s="512">
        <v>0</v>
      </c>
      <c r="M33" s="511"/>
      <c r="N33" s="511"/>
      <c r="O33" s="511"/>
      <c r="P33" s="511"/>
      <c r="W33" s="510">
        <f>ROUND(BD94, 2)</f>
        <v>0</v>
      </c>
      <c r="X33" s="511"/>
      <c r="Y33" s="511"/>
      <c r="Z33" s="511"/>
      <c r="AA33" s="511"/>
      <c r="AB33" s="511"/>
      <c r="AC33" s="511"/>
      <c r="AD33" s="511"/>
      <c r="AE33" s="511"/>
      <c r="AK33" s="510">
        <v>0</v>
      </c>
      <c r="AL33" s="511"/>
      <c r="AM33" s="511"/>
      <c r="AN33" s="511"/>
      <c r="AO33" s="511"/>
      <c r="AR33" s="29"/>
    </row>
    <row r="34" spans="1:44" s="1" customFormat="1" ht="6.95" customHeight="1">
      <c r="A34" s="448"/>
      <c r="B34" s="25"/>
      <c r="AR34" s="25"/>
    </row>
    <row r="35" spans="1:44" s="1" customFormat="1" ht="26.1" customHeight="1">
      <c r="A35" s="448"/>
      <c r="B35" s="25"/>
      <c r="C35" s="30"/>
      <c r="D35" s="31" t="s">
        <v>44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3" t="s">
        <v>45</v>
      </c>
      <c r="U35" s="32"/>
      <c r="V35" s="32"/>
      <c r="W35" s="32"/>
      <c r="X35" s="516" t="s">
        <v>46</v>
      </c>
      <c r="Y35" s="514"/>
      <c r="Z35" s="514"/>
      <c r="AA35" s="514"/>
      <c r="AB35" s="514"/>
      <c r="AC35" s="32"/>
      <c r="AD35" s="32"/>
      <c r="AE35" s="32"/>
      <c r="AF35" s="32"/>
      <c r="AG35" s="32"/>
      <c r="AH35" s="32"/>
      <c r="AI35" s="32"/>
      <c r="AJ35" s="32"/>
      <c r="AK35" s="513">
        <f>SUM(AK26:AK33)</f>
        <v>0</v>
      </c>
      <c r="AL35" s="514"/>
      <c r="AM35" s="514"/>
      <c r="AN35" s="514"/>
      <c r="AO35" s="515"/>
      <c r="AP35" s="30"/>
      <c r="AQ35" s="30"/>
      <c r="AR35" s="25"/>
    </row>
    <row r="36" spans="1:44" s="1" customFormat="1" ht="6.95" customHeight="1">
      <c r="A36" s="448"/>
      <c r="B36" s="25"/>
      <c r="AR36" s="25"/>
    </row>
    <row r="37" spans="1:44" s="1" customFormat="1" ht="14.45" customHeight="1">
      <c r="A37" s="448"/>
      <c r="B37" s="25"/>
      <c r="AR37" s="25"/>
    </row>
    <row r="38" spans="1:44" ht="14.45" customHeight="1">
      <c r="B38" s="16"/>
      <c r="AR38" s="16"/>
    </row>
    <row r="39" spans="1:44" ht="14.45" customHeight="1">
      <c r="B39" s="16"/>
      <c r="AR39" s="16"/>
    </row>
    <row r="40" spans="1:44" ht="14.45" customHeight="1">
      <c r="B40" s="16"/>
      <c r="AR40" s="16"/>
    </row>
    <row r="41" spans="1:44" ht="14.45" customHeight="1">
      <c r="B41" s="16"/>
      <c r="AR41" s="16"/>
    </row>
    <row r="42" spans="1:44" ht="14.45" customHeight="1">
      <c r="B42" s="16"/>
      <c r="AR42" s="16"/>
    </row>
    <row r="43" spans="1:44" ht="14.45" customHeight="1">
      <c r="B43" s="16"/>
      <c r="AR43" s="16"/>
    </row>
    <row r="44" spans="1:44" ht="14.45" customHeight="1">
      <c r="B44" s="16"/>
      <c r="AR44" s="16"/>
    </row>
    <row r="45" spans="1:44" ht="14.45" customHeight="1">
      <c r="B45" s="16"/>
      <c r="AR45" s="16"/>
    </row>
    <row r="46" spans="1:44" ht="14.45" customHeight="1">
      <c r="B46" s="16"/>
      <c r="AR46" s="16"/>
    </row>
    <row r="47" spans="1:44" ht="14.45" customHeight="1">
      <c r="B47" s="16"/>
      <c r="AR47" s="16"/>
    </row>
    <row r="48" spans="1:44" ht="14.45" customHeight="1">
      <c r="B48" s="16"/>
      <c r="AR48" s="16"/>
    </row>
    <row r="49" spans="1:44" s="1" customFormat="1" ht="14.45" customHeight="1">
      <c r="A49" s="448"/>
      <c r="B49" s="25"/>
      <c r="D49" s="34" t="s">
        <v>47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4" t="s">
        <v>48</v>
      </c>
      <c r="AI49" s="35"/>
      <c r="AJ49" s="35"/>
      <c r="AK49" s="35"/>
      <c r="AL49" s="35"/>
      <c r="AM49" s="35"/>
      <c r="AN49" s="35"/>
      <c r="AO49" s="35"/>
      <c r="AR49" s="25"/>
    </row>
    <row r="50" spans="1:44">
      <c r="B50" s="16"/>
      <c r="AR50" s="16"/>
    </row>
    <row r="51" spans="1:44">
      <c r="B51" s="16"/>
      <c r="AR51" s="16"/>
    </row>
    <row r="52" spans="1:44">
      <c r="B52" s="16"/>
      <c r="AR52" s="16"/>
    </row>
    <row r="53" spans="1:44">
      <c r="B53" s="16"/>
      <c r="AR53" s="16"/>
    </row>
    <row r="54" spans="1:44">
      <c r="B54" s="16"/>
      <c r="AR54" s="16"/>
    </row>
    <row r="55" spans="1:44">
      <c r="B55" s="16"/>
      <c r="AR55" s="16"/>
    </row>
    <row r="56" spans="1:44">
      <c r="B56" s="16"/>
      <c r="AR56" s="16"/>
    </row>
    <row r="57" spans="1:44">
      <c r="B57" s="16"/>
      <c r="AR57" s="16"/>
    </row>
    <row r="58" spans="1:44">
      <c r="B58" s="16"/>
      <c r="AR58" s="16"/>
    </row>
    <row r="59" spans="1:44">
      <c r="B59" s="16"/>
      <c r="AR59" s="16"/>
    </row>
    <row r="60" spans="1:44" s="1" customFormat="1" ht="12.95">
      <c r="A60" s="448"/>
      <c r="B60" s="25"/>
      <c r="D60" s="36" t="s">
        <v>49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36" t="s">
        <v>50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36" t="s">
        <v>49</v>
      </c>
      <c r="AI60" s="27"/>
      <c r="AJ60" s="27"/>
      <c r="AK60" s="27"/>
      <c r="AL60" s="27"/>
      <c r="AM60" s="36" t="s">
        <v>50</v>
      </c>
      <c r="AN60" s="27"/>
      <c r="AO60" s="27"/>
      <c r="AR60" s="25"/>
    </row>
    <row r="61" spans="1:44">
      <c r="B61" s="16"/>
      <c r="AR61" s="16"/>
    </row>
    <row r="62" spans="1:44">
      <c r="B62" s="16"/>
      <c r="AR62" s="16"/>
    </row>
    <row r="63" spans="1:44">
      <c r="B63" s="16"/>
      <c r="AR63" s="16"/>
    </row>
    <row r="64" spans="1:44" s="1" customFormat="1" ht="12.95">
      <c r="A64" s="448"/>
      <c r="B64" s="25"/>
      <c r="D64" s="34" t="s">
        <v>51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4" t="s">
        <v>52</v>
      </c>
      <c r="AI64" s="35"/>
      <c r="AJ64" s="35"/>
      <c r="AK64" s="35"/>
      <c r="AL64" s="35"/>
      <c r="AM64" s="35"/>
      <c r="AN64" s="35"/>
      <c r="AO64" s="35"/>
      <c r="AR64" s="25"/>
    </row>
    <row r="65" spans="1:44">
      <c r="B65" s="16"/>
      <c r="AR65" s="16"/>
    </row>
    <row r="66" spans="1:44">
      <c r="B66" s="16"/>
      <c r="AR66" s="16"/>
    </row>
    <row r="67" spans="1:44">
      <c r="B67" s="16"/>
      <c r="AR67" s="16"/>
    </row>
    <row r="68" spans="1:44">
      <c r="B68" s="16"/>
      <c r="AR68" s="16"/>
    </row>
    <row r="69" spans="1:44">
      <c r="B69" s="16"/>
      <c r="AR69" s="16"/>
    </row>
    <row r="70" spans="1:44">
      <c r="B70" s="16"/>
      <c r="AR70" s="16"/>
    </row>
    <row r="71" spans="1:44">
      <c r="B71" s="16"/>
      <c r="AR71" s="16"/>
    </row>
    <row r="72" spans="1:44">
      <c r="B72" s="16"/>
      <c r="AR72" s="16"/>
    </row>
    <row r="73" spans="1:44">
      <c r="B73" s="16"/>
      <c r="AR73" s="16"/>
    </row>
    <row r="74" spans="1:44">
      <c r="B74" s="16"/>
      <c r="AR74" s="16"/>
    </row>
    <row r="75" spans="1:44" s="1" customFormat="1" ht="12.95">
      <c r="A75" s="448"/>
      <c r="B75" s="25"/>
      <c r="D75" s="36" t="s">
        <v>49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36" t="s">
        <v>50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36" t="s">
        <v>49</v>
      </c>
      <c r="AI75" s="27"/>
      <c r="AJ75" s="27"/>
      <c r="AK75" s="27"/>
      <c r="AL75" s="27"/>
      <c r="AM75" s="36" t="s">
        <v>50</v>
      </c>
      <c r="AN75" s="27"/>
      <c r="AO75" s="27"/>
      <c r="AR75" s="25"/>
    </row>
    <row r="76" spans="1:44" s="1" customFormat="1">
      <c r="A76" s="448"/>
      <c r="B76" s="25"/>
      <c r="AR76" s="25"/>
    </row>
    <row r="77" spans="1:44" s="1" customFormat="1" ht="6.95" customHeight="1">
      <c r="A77" s="448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25"/>
    </row>
    <row r="81" spans="1:91" s="1" customFormat="1" ht="6.95" customHeight="1">
      <c r="A81" s="448"/>
      <c r="B81" s="424"/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425"/>
      <c r="AE81" s="425"/>
      <c r="AF81" s="425"/>
      <c r="AG81" s="425"/>
      <c r="AH81" s="425"/>
      <c r="AI81" s="425"/>
      <c r="AJ81" s="425"/>
      <c r="AK81" s="425"/>
      <c r="AL81" s="425"/>
      <c r="AM81" s="425"/>
      <c r="AN81" s="425"/>
      <c r="AO81" s="425"/>
      <c r="AP81" s="426"/>
      <c r="AQ81" s="40"/>
      <c r="AR81" s="25"/>
    </row>
    <row r="82" spans="1:91" s="1" customFormat="1" ht="24.95" customHeight="1">
      <c r="A82" s="448"/>
      <c r="B82" s="427"/>
      <c r="C82" s="17" t="s">
        <v>53</v>
      </c>
      <c r="AP82" s="428"/>
      <c r="AR82" s="25"/>
    </row>
    <row r="83" spans="1:91" s="1" customFormat="1" ht="6.95" customHeight="1">
      <c r="A83" s="448"/>
      <c r="B83" s="427"/>
      <c r="AP83" s="428"/>
      <c r="AR83" s="25"/>
    </row>
    <row r="84" spans="1:91" s="3" customFormat="1" ht="12" customHeight="1">
      <c r="A84" s="451"/>
      <c r="B84" s="429"/>
      <c r="C84" s="22" t="s">
        <v>11</v>
      </c>
      <c r="L84" s="3" t="str">
        <f>K5</f>
        <v>2110-4</v>
      </c>
      <c r="AP84" s="430"/>
      <c r="AR84" s="41"/>
    </row>
    <row r="85" spans="1:91" s="4" customFormat="1" ht="36.950000000000003" customHeight="1">
      <c r="A85" s="66"/>
      <c r="B85" s="431"/>
      <c r="C85" s="432" t="s">
        <v>13</v>
      </c>
      <c r="L85" s="517" t="str">
        <f>K6</f>
        <v>Revitalizácia centra s ohľadom na zmenu klímy</v>
      </c>
      <c r="M85" s="518"/>
      <c r="N85" s="518"/>
      <c r="O85" s="518"/>
      <c r="P85" s="518"/>
      <c r="Q85" s="518"/>
      <c r="R85" s="518"/>
      <c r="S85" s="518"/>
      <c r="T85" s="518"/>
      <c r="U85" s="518"/>
      <c r="V85" s="518"/>
      <c r="W85" s="518"/>
      <c r="X85" s="518"/>
      <c r="Y85" s="518"/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433"/>
      <c r="AR85" s="42"/>
    </row>
    <row r="86" spans="1:91" s="1" customFormat="1" ht="6.95" customHeight="1">
      <c r="A86" s="448"/>
      <c r="B86" s="427"/>
      <c r="AP86" s="428"/>
      <c r="AR86" s="25"/>
    </row>
    <row r="87" spans="1:91" s="1" customFormat="1" ht="12" customHeight="1">
      <c r="A87" s="448"/>
      <c r="B87" s="427"/>
      <c r="C87" s="22" t="s">
        <v>17</v>
      </c>
      <c r="L87" s="434" t="str">
        <f>IF(K8="","",K8)</f>
        <v>k.ú.Kostolná pri Dunaji,p.č.56/1,2,57/1,2,66/1,2</v>
      </c>
      <c r="AI87" s="22" t="s">
        <v>19</v>
      </c>
      <c r="AM87" s="519" t="str">
        <f>IF(AN8= "","",AN8)</f>
        <v/>
      </c>
      <c r="AN87" s="519"/>
      <c r="AP87" s="428"/>
      <c r="AR87" s="25"/>
    </row>
    <row r="88" spans="1:91" s="1" customFormat="1" ht="6.95" customHeight="1">
      <c r="A88" s="448"/>
      <c r="B88" s="427"/>
      <c r="AP88" s="428"/>
      <c r="AR88" s="25"/>
    </row>
    <row r="89" spans="1:91" s="1" customFormat="1" ht="25.7" customHeight="1">
      <c r="A89" s="448"/>
      <c r="B89" s="427"/>
      <c r="C89" s="22" t="s">
        <v>20</v>
      </c>
      <c r="L89" s="3" t="str">
        <f>IF(E11= "","",E11)</f>
        <v>Obec Kostolná pri Dunaji,59, 903 01</v>
      </c>
      <c r="AI89" s="22" t="s">
        <v>28</v>
      </c>
      <c r="AM89" s="494" t="str">
        <f>IF(E17="","",E17)</f>
        <v>Ing.arch Zuzana Kierulfová, Ing. Matej Orolín</v>
      </c>
      <c r="AN89" s="495"/>
      <c r="AO89" s="495"/>
      <c r="AP89" s="496"/>
      <c r="AR89" s="25"/>
      <c r="AS89" s="490" t="s">
        <v>54</v>
      </c>
      <c r="AT89" s="491"/>
      <c r="AU89" s="44"/>
      <c r="AV89" s="44"/>
      <c r="AW89" s="44"/>
      <c r="AX89" s="44"/>
      <c r="AY89" s="44"/>
      <c r="AZ89" s="44"/>
      <c r="BA89" s="44"/>
      <c r="BB89" s="44"/>
      <c r="BC89" s="44"/>
      <c r="BD89" s="45"/>
    </row>
    <row r="90" spans="1:91" s="1" customFormat="1" ht="25.7" customHeight="1">
      <c r="A90" s="448"/>
      <c r="B90" s="427"/>
      <c r="C90" s="22" t="s">
        <v>26</v>
      </c>
      <c r="L90" s="3" t="str">
        <f>IF(E14="","",E14)</f>
        <v>Podľa výberu investora</v>
      </c>
      <c r="AI90" s="22" t="s">
        <v>31</v>
      </c>
      <c r="AM90" s="494"/>
      <c r="AN90" s="495"/>
      <c r="AO90" s="495"/>
      <c r="AP90" s="496"/>
      <c r="AR90" s="25"/>
      <c r="AS90" s="492"/>
      <c r="AT90" s="493"/>
      <c r="BD90" s="47"/>
    </row>
    <row r="91" spans="1:91" s="1" customFormat="1" ht="10.7" customHeight="1">
      <c r="A91" s="448"/>
      <c r="B91" s="427"/>
      <c r="AP91" s="428"/>
      <c r="AR91" s="25"/>
      <c r="AS91" s="492"/>
      <c r="AT91" s="493"/>
      <c r="BD91" s="47"/>
    </row>
    <row r="92" spans="1:91" s="1" customFormat="1" ht="29.25" customHeight="1">
      <c r="A92" s="448"/>
      <c r="B92" s="427"/>
      <c r="C92" s="497" t="s">
        <v>55</v>
      </c>
      <c r="D92" s="498"/>
      <c r="E92" s="498"/>
      <c r="F92" s="498"/>
      <c r="G92" s="498"/>
      <c r="H92" s="48"/>
      <c r="I92" s="499" t="s">
        <v>56</v>
      </c>
      <c r="J92" s="498"/>
      <c r="K92" s="498"/>
      <c r="L92" s="498"/>
      <c r="M92" s="498"/>
      <c r="N92" s="498"/>
      <c r="O92" s="498"/>
      <c r="P92" s="498"/>
      <c r="Q92" s="498"/>
      <c r="R92" s="498"/>
      <c r="S92" s="498"/>
      <c r="T92" s="498"/>
      <c r="U92" s="498"/>
      <c r="V92" s="498"/>
      <c r="W92" s="498"/>
      <c r="X92" s="498"/>
      <c r="Y92" s="498"/>
      <c r="Z92" s="498"/>
      <c r="AA92" s="498"/>
      <c r="AB92" s="498"/>
      <c r="AC92" s="498"/>
      <c r="AD92" s="498"/>
      <c r="AE92" s="498"/>
      <c r="AF92" s="498"/>
      <c r="AG92" s="501" t="s">
        <v>57</v>
      </c>
      <c r="AH92" s="498"/>
      <c r="AI92" s="498"/>
      <c r="AJ92" s="498"/>
      <c r="AK92" s="498"/>
      <c r="AL92" s="498"/>
      <c r="AM92" s="498"/>
      <c r="AN92" s="499" t="s">
        <v>58</v>
      </c>
      <c r="AO92" s="498"/>
      <c r="AP92" s="500"/>
      <c r="AQ92" s="49" t="s">
        <v>59</v>
      </c>
      <c r="AR92" s="25"/>
      <c r="AS92" s="50" t="s">
        <v>60</v>
      </c>
      <c r="AT92" s="51" t="s">
        <v>61</v>
      </c>
      <c r="AU92" s="51" t="s">
        <v>62</v>
      </c>
      <c r="AV92" s="51" t="s">
        <v>63</v>
      </c>
      <c r="AW92" s="51" t="s">
        <v>64</v>
      </c>
      <c r="AX92" s="51" t="s">
        <v>65</v>
      </c>
      <c r="AY92" s="51" t="s">
        <v>66</v>
      </c>
      <c r="AZ92" s="51" t="s">
        <v>67</v>
      </c>
      <c r="BA92" s="51" t="s">
        <v>68</v>
      </c>
      <c r="BB92" s="51" t="s">
        <v>69</v>
      </c>
      <c r="BC92" s="51" t="s">
        <v>70</v>
      </c>
      <c r="BD92" s="52" t="s">
        <v>71</v>
      </c>
    </row>
    <row r="93" spans="1:91" s="1" customFormat="1" ht="10.7" customHeight="1">
      <c r="A93" s="448"/>
      <c r="B93" s="427"/>
      <c r="AP93" s="428"/>
      <c r="AR93" s="25"/>
      <c r="AS93" s="53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5"/>
    </row>
    <row r="94" spans="1:91" s="5" customFormat="1" ht="32.450000000000003" customHeight="1">
      <c r="A94" s="453"/>
      <c r="B94" s="435"/>
      <c r="C94" s="55" t="s">
        <v>72</v>
      </c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436"/>
      <c r="S94" s="436"/>
      <c r="T94" s="436"/>
      <c r="U94" s="436"/>
      <c r="V94" s="436"/>
      <c r="W94" s="436"/>
      <c r="X94" s="436"/>
      <c r="Y94" s="436"/>
      <c r="Z94" s="436"/>
      <c r="AA94" s="436"/>
      <c r="AB94" s="436"/>
      <c r="AC94" s="436"/>
      <c r="AD94" s="436"/>
      <c r="AE94" s="436"/>
      <c r="AF94" s="436"/>
      <c r="AG94" s="503">
        <f>ROUND(SUM(AG95:AG113),2)</f>
        <v>0</v>
      </c>
      <c r="AH94" s="503"/>
      <c r="AI94" s="503"/>
      <c r="AJ94" s="503"/>
      <c r="AK94" s="503"/>
      <c r="AL94" s="503"/>
      <c r="AM94" s="503"/>
      <c r="AN94" s="504">
        <f>SUM(AN95:AP113)</f>
        <v>0</v>
      </c>
      <c r="AO94" s="504"/>
      <c r="AP94" s="505"/>
      <c r="AQ94" s="57" t="s">
        <v>1</v>
      </c>
      <c r="AR94" s="54"/>
      <c r="AS94" s="58">
        <f>ROUND(SUM(AS95:AS101),2)</f>
        <v>0</v>
      </c>
      <c r="AT94" s="59">
        <f t="shared" ref="AT94" si="0">ROUND(SUM(AV94:AW94),2)</f>
        <v>0</v>
      </c>
      <c r="AU94" s="60" t="e">
        <f>ROUND(SUM(AU95:AU113),5)</f>
        <v>#REF!</v>
      </c>
      <c r="AV94" s="59">
        <f>ROUND(AZ94*L29,2)</f>
        <v>0</v>
      </c>
      <c r="AW94" s="59">
        <f>ROUND(BA94*L30,2)</f>
        <v>0</v>
      </c>
      <c r="AX94" s="59" t="e">
        <f>ROUND(BB94*L29,2)</f>
        <v>#REF!</v>
      </c>
      <c r="AY94" s="59">
        <f>ROUND(BC94*L30,2)</f>
        <v>0</v>
      </c>
      <c r="AZ94" s="59">
        <f>ROUND(SUM(AZ95:AZ101),2)</f>
        <v>0</v>
      </c>
      <c r="BA94" s="59">
        <f>ROUND(SUM(BA95:BA113),2)</f>
        <v>0</v>
      </c>
      <c r="BB94" s="59" t="e">
        <f>ROUND(SUM(BB95:BB113),2)</f>
        <v>#REF!</v>
      </c>
      <c r="BC94" s="59">
        <f>ROUND(SUM(BC95:BC101),2)</f>
        <v>0</v>
      </c>
      <c r="BD94" s="61">
        <f>ROUND(SUM(BD95:BD101),2)</f>
        <v>0</v>
      </c>
      <c r="BS94" s="62" t="s">
        <v>73</v>
      </c>
      <c r="BT94" s="62" t="s">
        <v>74</v>
      </c>
      <c r="BU94" s="63" t="s">
        <v>75</v>
      </c>
      <c r="BV94" s="62" t="s">
        <v>76</v>
      </c>
      <c r="BW94" s="62" t="s">
        <v>4</v>
      </c>
      <c r="BX94" s="62" t="s">
        <v>77</v>
      </c>
      <c r="CL94" s="62" t="s">
        <v>1</v>
      </c>
    </row>
    <row r="95" spans="1:91" s="6" customFormat="1" ht="29.1" customHeight="1">
      <c r="A95" s="454" t="s">
        <v>78</v>
      </c>
      <c r="B95" s="437"/>
      <c r="C95" s="438"/>
      <c r="D95" s="486" t="s">
        <v>79</v>
      </c>
      <c r="E95" s="486"/>
      <c r="F95" s="486"/>
      <c r="G95" s="486"/>
      <c r="H95" s="486"/>
      <c r="I95" s="65"/>
      <c r="J95" s="486" t="s">
        <v>80</v>
      </c>
      <c r="K95" s="486"/>
      <c r="L95" s="486"/>
      <c r="M95" s="486"/>
      <c r="N95" s="486"/>
      <c r="O95" s="486"/>
      <c r="P95" s="486"/>
      <c r="Q95" s="486"/>
      <c r="R95" s="486"/>
      <c r="S95" s="486"/>
      <c r="T95" s="486"/>
      <c r="U95" s="486"/>
      <c r="V95" s="486"/>
      <c r="W95" s="486"/>
      <c r="X95" s="486"/>
      <c r="Y95" s="486"/>
      <c r="Z95" s="486"/>
      <c r="AA95" s="486"/>
      <c r="AB95" s="486"/>
      <c r="AC95" s="486"/>
      <c r="AD95" s="486"/>
      <c r="AE95" s="486"/>
      <c r="AF95" s="486"/>
      <c r="AG95" s="487">
        <f>'SO01 - Centrum kultúrneho...'!J30</f>
        <v>0</v>
      </c>
      <c r="AH95" s="489"/>
      <c r="AI95" s="489"/>
      <c r="AJ95" s="489"/>
      <c r="AK95" s="489"/>
      <c r="AL95" s="489"/>
      <c r="AM95" s="489"/>
      <c r="AN95" s="487">
        <f>AG95*1.23</f>
        <v>0</v>
      </c>
      <c r="AO95" s="489"/>
      <c r="AP95" s="502"/>
      <c r="AQ95" s="66" t="s">
        <v>81</v>
      </c>
      <c r="AR95" s="64"/>
      <c r="AS95" s="67">
        <v>0</v>
      </c>
      <c r="AT95" s="68">
        <f>ROUND(SUM(AV95:AW95),2)</f>
        <v>0</v>
      </c>
      <c r="AU95" s="69">
        <f>'SO01 - Centrum kultúrneho...'!P140</f>
        <v>4280.6202821500001</v>
      </c>
      <c r="AV95" s="68">
        <f>'SO01 - Centrum kultúrneho...'!J33</f>
        <v>0</v>
      </c>
      <c r="AW95" s="68">
        <f>'SO01 - Centrum kultúrneho...'!J34</f>
        <v>0</v>
      </c>
      <c r="AX95" s="68">
        <f>'SO01 - Centrum kultúrneho...'!J35</f>
        <v>0</v>
      </c>
      <c r="AY95" s="68">
        <f>'SO01 - Centrum kultúrneho...'!J36</f>
        <v>0</v>
      </c>
      <c r="AZ95" s="68">
        <f>'SO01 - Centrum kultúrneho...'!F33</f>
        <v>0</v>
      </c>
      <c r="BA95" s="68">
        <f>'SO01 - Centrum kultúrneho...'!F34</f>
        <v>0</v>
      </c>
      <c r="BB95" s="68">
        <f>'SO01 - Centrum kultúrneho...'!F35</f>
        <v>0</v>
      </c>
      <c r="BC95" s="59">
        <f>ROUND(SUM(BC96:BC103),2)</f>
        <v>0</v>
      </c>
      <c r="BD95" s="70">
        <f>'SO01 - Centrum kultúrneho...'!F37</f>
        <v>0</v>
      </c>
      <c r="BT95" s="71" t="s">
        <v>82</v>
      </c>
      <c r="BV95" s="71" t="s">
        <v>76</v>
      </c>
      <c r="BW95" s="71" t="s">
        <v>83</v>
      </c>
      <c r="BX95" s="71" t="s">
        <v>4</v>
      </c>
      <c r="CL95" s="71" t="s">
        <v>1</v>
      </c>
      <c r="CM95" s="71" t="s">
        <v>74</v>
      </c>
    </row>
    <row r="96" spans="1:91" s="6" customFormat="1" ht="16.5" customHeight="1">
      <c r="A96" s="455" t="s">
        <v>78</v>
      </c>
      <c r="B96" s="437"/>
      <c r="C96" s="438"/>
      <c r="D96" s="486" t="s">
        <v>84</v>
      </c>
      <c r="E96" s="486"/>
      <c r="F96" s="486"/>
      <c r="G96" s="486"/>
      <c r="H96" s="486"/>
      <c r="I96" s="65"/>
      <c r="J96" s="486" t="s">
        <v>85</v>
      </c>
      <c r="K96" s="486"/>
      <c r="L96" s="486"/>
      <c r="M96" s="486"/>
      <c r="N96" s="486"/>
      <c r="O96" s="486"/>
      <c r="P96" s="486"/>
      <c r="Q96" s="486"/>
      <c r="R96" s="486"/>
      <c r="S96" s="486"/>
      <c r="T96" s="486"/>
      <c r="U96" s="486"/>
      <c r="V96" s="486"/>
      <c r="W96" s="486"/>
      <c r="X96" s="486"/>
      <c r="Y96" s="486"/>
      <c r="Z96" s="486"/>
      <c r="AA96" s="486"/>
      <c r="AB96" s="486"/>
      <c r="AC96" s="486"/>
      <c r="AD96" s="486"/>
      <c r="AE96" s="486"/>
      <c r="AF96" s="486"/>
      <c r="AG96" s="487">
        <f>'SO01 - Búracie práce'!J30</f>
        <v>0</v>
      </c>
      <c r="AH96" s="489"/>
      <c r="AI96" s="489"/>
      <c r="AJ96" s="489"/>
      <c r="AK96" s="489"/>
      <c r="AL96" s="489"/>
      <c r="AM96" s="489"/>
      <c r="AN96" s="487">
        <f t="shared" ref="AN96:AN113" si="1">SUM(AG96,AT96)</f>
        <v>0</v>
      </c>
      <c r="AO96" s="487"/>
      <c r="AP96" s="488"/>
      <c r="AQ96" s="66" t="s">
        <v>81</v>
      </c>
      <c r="AR96" s="64"/>
      <c r="AS96" s="67">
        <v>0</v>
      </c>
      <c r="AT96" s="68">
        <f>ROUND(SUM(AV96:AW96),2)</f>
        <v>0</v>
      </c>
      <c r="AU96" s="69">
        <f>'SO01 - Búracie práce'!P128</f>
        <v>1802.0561433500002</v>
      </c>
      <c r="AV96" s="68">
        <f>'SO01 - Búracie práce'!J33</f>
        <v>0</v>
      </c>
      <c r="AW96" s="68">
        <f>'SO01 - Búracie práce'!J34</f>
        <v>0</v>
      </c>
      <c r="AX96" s="68">
        <f>'SO01 - Búracie práce'!J35</f>
        <v>0</v>
      </c>
      <c r="AY96" s="68">
        <f>'SO01 - Búracie práce'!J35</f>
        <v>0</v>
      </c>
      <c r="AZ96" s="68">
        <f>'SO01 - Búracie práce'!F33</f>
        <v>0</v>
      </c>
      <c r="BA96" s="68">
        <f>'SO01 - Búracie práce'!F34</f>
        <v>0</v>
      </c>
      <c r="BB96" s="68">
        <f>'SO01 - Búracie práce'!F35</f>
        <v>0</v>
      </c>
      <c r="BC96" s="68">
        <f>'SO01 - Búracie práce'!F36</f>
        <v>0</v>
      </c>
      <c r="BD96" s="70">
        <f>'SO01 - Búracie práce'!F37</f>
        <v>0</v>
      </c>
      <c r="BT96" s="71" t="s">
        <v>82</v>
      </c>
      <c r="BV96" s="71" t="s">
        <v>76</v>
      </c>
      <c r="BW96" s="71" t="s">
        <v>86</v>
      </c>
      <c r="BX96" s="71" t="s">
        <v>4</v>
      </c>
      <c r="CL96" s="71" t="s">
        <v>1</v>
      </c>
      <c r="CM96" s="71" t="s">
        <v>74</v>
      </c>
    </row>
    <row r="97" spans="1:91" s="6" customFormat="1" ht="16.5" customHeight="1">
      <c r="A97" s="456" t="s">
        <v>78</v>
      </c>
      <c r="B97" s="437"/>
      <c r="C97" s="438"/>
      <c r="D97" s="486" t="s">
        <v>79</v>
      </c>
      <c r="E97" s="486"/>
      <c r="F97" s="486"/>
      <c r="G97" s="486"/>
      <c r="H97" s="486"/>
      <c r="I97" s="65"/>
      <c r="J97" s="486" t="s">
        <v>87</v>
      </c>
      <c r="K97" s="486"/>
      <c r="L97" s="486"/>
      <c r="M97" s="486"/>
      <c r="N97" s="486"/>
      <c r="O97" s="486"/>
      <c r="P97" s="486"/>
      <c r="Q97" s="486"/>
      <c r="R97" s="486"/>
      <c r="S97" s="486"/>
      <c r="T97" s="486"/>
      <c r="U97" s="486"/>
      <c r="V97" s="486"/>
      <c r="W97" s="486"/>
      <c r="X97" s="486"/>
      <c r="Y97" s="486"/>
      <c r="Z97" s="486"/>
      <c r="AA97" s="486"/>
      <c r="AB97" s="486"/>
      <c r="AC97" s="486"/>
      <c r="AD97" s="486"/>
      <c r="AE97" s="486"/>
      <c r="AF97" s="486"/>
      <c r="AG97" s="487">
        <f>'SO01 - Zdravotechnika'!P27</f>
        <v>0</v>
      </c>
      <c r="AH97" s="487"/>
      <c r="AI97" s="487"/>
      <c r="AJ97" s="487"/>
      <c r="AK97" s="487"/>
      <c r="AL97" s="487"/>
      <c r="AM97" s="487"/>
      <c r="AN97" s="487">
        <f>AG97*1.23</f>
        <v>0</v>
      </c>
      <c r="AO97" s="487"/>
      <c r="AP97" s="488"/>
      <c r="AQ97" s="66"/>
      <c r="AR97" s="64"/>
      <c r="AS97" s="67"/>
      <c r="AT97" s="68"/>
      <c r="AU97" s="69"/>
      <c r="AV97" s="68"/>
      <c r="AW97" s="68">
        <f>'SO01 - Zdravotechnika'!P28</f>
        <v>0</v>
      </c>
      <c r="AX97" s="68"/>
      <c r="AY97" s="68"/>
      <c r="AZ97" s="68"/>
      <c r="BA97" s="458">
        <f>'SO01 - Zdravotechnika'!P27</f>
        <v>0</v>
      </c>
      <c r="BB97" s="68"/>
      <c r="BC97" s="68"/>
      <c r="BD97" s="70"/>
      <c r="BF97" s="457"/>
      <c r="BG97" s="457"/>
      <c r="BH97" s="457"/>
      <c r="BT97" s="71"/>
      <c r="BV97" s="71"/>
      <c r="BW97" s="71"/>
      <c r="BX97" s="71"/>
      <c r="CL97" s="71"/>
      <c r="CM97" s="71"/>
    </row>
    <row r="98" spans="1:91" s="6" customFormat="1" ht="16.5" customHeight="1">
      <c r="A98" s="456" t="s">
        <v>78</v>
      </c>
      <c r="B98" s="437"/>
      <c r="C98" s="438"/>
      <c r="D98" s="486" t="s">
        <v>79</v>
      </c>
      <c r="E98" s="486"/>
      <c r="F98" s="486"/>
      <c r="G98" s="486"/>
      <c r="H98" s="486"/>
      <c r="I98" s="65"/>
      <c r="J98" s="486" t="s">
        <v>88</v>
      </c>
      <c r="K98" s="486"/>
      <c r="L98" s="486"/>
      <c r="M98" s="486"/>
      <c r="N98" s="486"/>
      <c r="O98" s="486"/>
      <c r="P98" s="486"/>
      <c r="Q98" s="486"/>
      <c r="R98" s="486"/>
      <c r="S98" s="486"/>
      <c r="T98" s="486"/>
      <c r="U98" s="486"/>
      <c r="V98" s="486"/>
      <c r="W98" s="486"/>
      <c r="X98" s="486"/>
      <c r="Y98" s="486"/>
      <c r="Z98" s="486"/>
      <c r="AA98" s="486"/>
      <c r="AB98" s="486"/>
      <c r="AC98" s="486"/>
      <c r="AD98" s="486"/>
      <c r="AE98" s="486"/>
      <c r="AF98" s="486"/>
      <c r="AG98" s="487">
        <f>'SO01 - Vykurovanie'!P27</f>
        <v>0</v>
      </c>
      <c r="AH98" s="487"/>
      <c r="AI98" s="487"/>
      <c r="AJ98" s="487"/>
      <c r="AK98" s="487"/>
      <c r="AL98" s="487"/>
      <c r="AM98" s="487"/>
      <c r="AN98" s="487">
        <f>AG98*1.23</f>
        <v>0</v>
      </c>
      <c r="AO98" s="487"/>
      <c r="AP98" s="488"/>
      <c r="AQ98" s="66"/>
      <c r="AR98" s="64"/>
      <c r="AS98" s="67"/>
      <c r="AT98" s="68"/>
      <c r="AU98" s="69"/>
      <c r="AV98" s="68"/>
      <c r="AW98" s="68">
        <f>'SO01 - Vykurovanie'!P28</f>
        <v>0</v>
      </c>
      <c r="AX98" s="68"/>
      <c r="AY98" s="68"/>
      <c r="AZ98" s="68"/>
      <c r="BA98" s="458">
        <f>'SO01 - Vykurovanie'!P27</f>
        <v>0</v>
      </c>
      <c r="BB98" s="68"/>
      <c r="BC98" s="68"/>
      <c r="BD98" s="70"/>
      <c r="BF98" s="457"/>
      <c r="BG98" s="457"/>
      <c r="BH98" s="457"/>
      <c r="BT98" s="71"/>
      <c r="BV98" s="71"/>
      <c r="BW98" s="71"/>
      <c r="BX98" s="71"/>
      <c r="CL98" s="71"/>
      <c r="CM98" s="71"/>
    </row>
    <row r="99" spans="1:91" s="6" customFormat="1" ht="16.5" customHeight="1">
      <c r="A99" s="456" t="s">
        <v>78</v>
      </c>
      <c r="B99" s="437"/>
      <c r="C99" s="438"/>
      <c r="D99" s="486" t="s">
        <v>79</v>
      </c>
      <c r="E99" s="486"/>
      <c r="F99" s="486"/>
      <c r="G99" s="486"/>
      <c r="H99" s="486"/>
      <c r="I99" s="65"/>
      <c r="J99" s="486" t="s">
        <v>89</v>
      </c>
      <c r="K99" s="486"/>
      <c r="L99" s="486"/>
      <c r="M99" s="486"/>
      <c r="N99" s="486"/>
      <c r="O99" s="486"/>
      <c r="P99" s="486"/>
      <c r="Q99" s="486"/>
      <c r="R99" s="486"/>
      <c r="S99" s="486"/>
      <c r="T99" s="486"/>
      <c r="U99" s="486"/>
      <c r="V99" s="486"/>
      <c r="W99" s="486"/>
      <c r="X99" s="486"/>
      <c r="Y99" s="486"/>
      <c r="Z99" s="486"/>
      <c r="AA99" s="486"/>
      <c r="AB99" s="486"/>
      <c r="AC99" s="486"/>
      <c r="AD99" s="486"/>
      <c r="AE99" s="486"/>
      <c r="AF99" s="486"/>
      <c r="AG99" s="487">
        <f>'SO01 - Vetranie'!P27</f>
        <v>0</v>
      </c>
      <c r="AH99" s="487"/>
      <c r="AI99" s="487"/>
      <c r="AJ99" s="487"/>
      <c r="AK99" s="487"/>
      <c r="AL99" s="487"/>
      <c r="AM99" s="487"/>
      <c r="AN99" s="487">
        <f>AG99*1.23</f>
        <v>0</v>
      </c>
      <c r="AO99" s="487"/>
      <c r="AP99" s="488"/>
      <c r="AQ99" s="66"/>
      <c r="AR99" s="64"/>
      <c r="AS99" s="67"/>
      <c r="AT99" s="68"/>
      <c r="AU99" s="69"/>
      <c r="AV99" s="68"/>
      <c r="AW99" s="68">
        <f>'SO01 - Vetranie'!P28</f>
        <v>0</v>
      </c>
      <c r="AX99" s="68"/>
      <c r="AY99" s="68"/>
      <c r="AZ99" s="68"/>
      <c r="BA99" s="458">
        <f>'SO01 - Vetranie'!P27</f>
        <v>0</v>
      </c>
      <c r="BB99" s="68"/>
      <c r="BC99" s="68"/>
      <c r="BD99" s="70"/>
      <c r="BF99" s="457"/>
      <c r="BG99" s="457"/>
      <c r="BH99" s="457"/>
      <c r="BT99" s="71"/>
      <c r="BV99" s="71"/>
      <c r="BW99" s="71"/>
      <c r="BX99" s="71"/>
      <c r="CL99" s="71"/>
      <c r="CM99" s="71"/>
    </row>
    <row r="100" spans="1:91" s="6" customFormat="1" ht="16.5" customHeight="1">
      <c r="A100" s="456" t="s">
        <v>78</v>
      </c>
      <c r="B100" s="437"/>
      <c r="C100" s="438"/>
      <c r="D100" s="486" t="s">
        <v>79</v>
      </c>
      <c r="E100" s="486"/>
      <c r="F100" s="486"/>
      <c r="G100" s="486"/>
      <c r="H100" s="486"/>
      <c r="I100" s="65"/>
      <c r="J100" s="486" t="s">
        <v>90</v>
      </c>
      <c r="K100" s="486"/>
      <c r="L100" s="486"/>
      <c r="M100" s="486"/>
      <c r="N100" s="486"/>
      <c r="O100" s="486"/>
      <c r="P100" s="486"/>
      <c r="Q100" s="486"/>
      <c r="R100" s="486"/>
      <c r="S100" s="486"/>
      <c r="T100" s="486"/>
      <c r="U100" s="486"/>
      <c r="V100" s="486"/>
      <c r="W100" s="486"/>
      <c r="X100" s="486"/>
      <c r="Y100" s="486"/>
      <c r="Z100" s="486"/>
      <c r="AA100" s="486"/>
      <c r="AB100" s="486"/>
      <c r="AC100" s="486"/>
      <c r="AD100" s="486"/>
      <c r="AE100" s="486"/>
      <c r="AF100" s="486"/>
      <c r="AG100" s="487">
        <f>'SO01 - Chladenie'!P27</f>
        <v>0</v>
      </c>
      <c r="AH100" s="487"/>
      <c r="AI100" s="487"/>
      <c r="AJ100" s="487"/>
      <c r="AK100" s="487"/>
      <c r="AL100" s="487"/>
      <c r="AM100" s="487"/>
      <c r="AN100" s="487">
        <f>AG100*1.23</f>
        <v>0</v>
      </c>
      <c r="AO100" s="487"/>
      <c r="AP100" s="488"/>
      <c r="AQ100" s="66"/>
      <c r="AR100" s="64"/>
      <c r="AS100" s="67"/>
      <c r="AT100" s="68"/>
      <c r="AU100" s="69"/>
      <c r="AV100" s="68"/>
      <c r="AW100" s="458">
        <f>'SO01 - Chladenie'!P28</f>
        <v>0</v>
      </c>
      <c r="AX100" s="68"/>
      <c r="AY100" s="68"/>
      <c r="AZ100" s="68"/>
      <c r="BA100" s="458">
        <f>'SO01 - Chladenie'!P27</f>
        <v>0</v>
      </c>
      <c r="BB100" s="68"/>
      <c r="BC100" s="68"/>
      <c r="BD100" s="70"/>
      <c r="BF100" s="457"/>
      <c r="BG100" s="457"/>
      <c r="BH100" s="457"/>
      <c r="BT100" s="71"/>
      <c r="BV100" s="71"/>
      <c r="BW100" s="71"/>
      <c r="BX100" s="71"/>
      <c r="CL100" s="71"/>
      <c r="CM100" s="71"/>
    </row>
    <row r="101" spans="1:91" s="6" customFormat="1" ht="16.5" customHeight="1">
      <c r="A101" s="456" t="s">
        <v>78</v>
      </c>
      <c r="B101" s="437"/>
      <c r="C101" s="438"/>
      <c r="D101" s="486" t="s">
        <v>79</v>
      </c>
      <c r="E101" s="486"/>
      <c r="F101" s="486"/>
      <c r="G101" s="486"/>
      <c r="H101" s="486"/>
      <c r="I101" s="65"/>
      <c r="J101" s="486" t="s">
        <v>91</v>
      </c>
      <c r="K101" s="486"/>
      <c r="L101" s="486"/>
      <c r="M101" s="486"/>
      <c r="N101" s="486"/>
      <c r="O101" s="486"/>
      <c r="P101" s="486"/>
      <c r="Q101" s="486"/>
      <c r="R101" s="486"/>
      <c r="S101" s="486"/>
      <c r="T101" s="486"/>
      <c r="U101" s="486"/>
      <c r="V101" s="486"/>
      <c r="W101" s="486"/>
      <c r="X101" s="486"/>
      <c r="Y101" s="486"/>
      <c r="Z101" s="486"/>
      <c r="AA101" s="486"/>
      <c r="AB101" s="486"/>
      <c r="AC101" s="486"/>
      <c r="AD101" s="486"/>
      <c r="AE101" s="486"/>
      <c r="AF101" s="486"/>
      <c r="AG101" s="487">
        <f>'SO01 - Elektroinštalácie'!K221</f>
        <v>0</v>
      </c>
      <c r="AH101" s="487"/>
      <c r="AI101" s="487"/>
      <c r="AJ101" s="487"/>
      <c r="AK101" s="487"/>
      <c r="AL101" s="487"/>
      <c r="AM101" s="487"/>
      <c r="AN101" s="487">
        <f t="shared" si="1"/>
        <v>0</v>
      </c>
      <c r="AO101" s="487"/>
      <c r="AP101" s="488"/>
      <c r="AQ101" s="66"/>
      <c r="AR101" s="64"/>
      <c r="AS101" s="67"/>
      <c r="AT101" s="68">
        <f>AG101*0.23</f>
        <v>0</v>
      </c>
      <c r="AU101" s="69"/>
      <c r="AV101" s="68"/>
      <c r="AW101" s="68">
        <f>AG101*0.23</f>
        <v>0</v>
      </c>
      <c r="AX101" s="68"/>
      <c r="AY101" s="68"/>
      <c r="AZ101" s="68"/>
      <c r="BA101" s="458">
        <f>'SO01 - Elektroinštalácie'!K221</f>
        <v>0</v>
      </c>
      <c r="BB101" s="68"/>
      <c r="BC101" s="68"/>
      <c r="BD101" s="70"/>
      <c r="BF101" s="457"/>
      <c r="BG101" s="457"/>
      <c r="BH101" s="457"/>
      <c r="BT101" s="71"/>
      <c r="BV101" s="71"/>
      <c r="BW101" s="71"/>
      <c r="BX101" s="71"/>
      <c r="CL101" s="71"/>
      <c r="CM101" s="71"/>
    </row>
    <row r="102" spans="1:91" s="6" customFormat="1" ht="15.95" customHeight="1">
      <c r="A102" s="480" t="s">
        <v>78</v>
      </c>
      <c r="B102" s="437"/>
      <c r="C102" s="438"/>
      <c r="D102" s="486" t="s">
        <v>79</v>
      </c>
      <c r="E102" s="486"/>
      <c r="F102" s="486"/>
      <c r="G102" s="486"/>
      <c r="H102" s="486"/>
      <c r="I102" s="65"/>
      <c r="J102" s="486" t="s">
        <v>92</v>
      </c>
      <c r="K102" s="486"/>
      <c r="L102" s="486"/>
      <c r="M102" s="486"/>
      <c r="N102" s="486"/>
      <c r="O102" s="486"/>
      <c r="P102" s="486"/>
      <c r="Q102" s="486"/>
      <c r="R102" s="486"/>
      <c r="S102" s="486"/>
      <c r="T102" s="486"/>
      <c r="U102" s="486"/>
      <c r="V102" s="486"/>
      <c r="W102" s="486"/>
      <c r="X102" s="486"/>
      <c r="Y102" s="486"/>
      <c r="Z102" s="486"/>
      <c r="AA102" s="486"/>
      <c r="AB102" s="486"/>
      <c r="AC102" s="486"/>
      <c r="AD102" s="486"/>
      <c r="AE102" s="486"/>
      <c r="AF102" s="486"/>
      <c r="AG102" s="487">
        <f>'SO01 - Slaboprúdové rozvody'!K112</f>
        <v>0</v>
      </c>
      <c r="AH102" s="487"/>
      <c r="AI102" s="487"/>
      <c r="AJ102" s="487"/>
      <c r="AK102" s="487"/>
      <c r="AL102" s="487"/>
      <c r="AM102" s="487"/>
      <c r="AN102" s="487">
        <f t="shared" si="1"/>
        <v>0</v>
      </c>
      <c r="AO102" s="487"/>
      <c r="AP102" s="488"/>
      <c r="AQ102" s="66"/>
      <c r="AR102" s="64"/>
      <c r="AS102" s="67"/>
      <c r="AT102" s="68">
        <f>AG102*0.23</f>
        <v>0</v>
      </c>
      <c r="AU102" s="69"/>
      <c r="AV102" s="68"/>
      <c r="AW102" s="68">
        <f>AG102*0.23</f>
        <v>0</v>
      </c>
      <c r="AX102" s="68"/>
      <c r="AY102" s="68"/>
      <c r="AZ102" s="68"/>
      <c r="BA102" s="458">
        <f>'SO01 - Slaboprúdové rozvody'!K112</f>
        <v>0</v>
      </c>
      <c r="BB102" s="68"/>
      <c r="BC102" s="68"/>
      <c r="BD102" s="70"/>
      <c r="BF102" s="457"/>
      <c r="BG102" s="457"/>
      <c r="BH102" s="457"/>
      <c r="BT102" s="71"/>
      <c r="BV102" s="71"/>
      <c r="BW102" s="71"/>
      <c r="BX102" s="71"/>
      <c r="CL102" s="71"/>
      <c r="CM102" s="71"/>
    </row>
    <row r="103" spans="1:91" s="6" customFormat="1" ht="29.1" customHeight="1">
      <c r="A103" s="454" t="s">
        <v>78</v>
      </c>
      <c r="B103" s="437"/>
      <c r="C103" s="438"/>
      <c r="D103" s="486" t="s">
        <v>93</v>
      </c>
      <c r="E103" s="486"/>
      <c r="F103" s="486"/>
      <c r="G103" s="486"/>
      <c r="H103" s="486"/>
      <c r="I103" s="65"/>
      <c r="J103" s="486" t="s">
        <v>94</v>
      </c>
      <c r="K103" s="486"/>
      <c r="L103" s="486"/>
      <c r="M103" s="486"/>
      <c r="N103" s="486"/>
      <c r="O103" s="486"/>
      <c r="P103" s="486"/>
      <c r="Q103" s="486"/>
      <c r="R103" s="486"/>
      <c r="S103" s="486"/>
      <c r="T103" s="486"/>
      <c r="U103" s="486"/>
      <c r="V103" s="486"/>
      <c r="W103" s="486"/>
      <c r="X103" s="486"/>
      <c r="Y103" s="486"/>
      <c r="Z103" s="486"/>
      <c r="AA103" s="486"/>
      <c r="AB103" s="486"/>
      <c r="AC103" s="486"/>
      <c r="AD103" s="486"/>
      <c r="AE103" s="486"/>
      <c r="AF103" s="486"/>
      <c r="AG103" s="487">
        <f>'SO02 - Komunitný dom s ľu...'!J30</f>
        <v>0</v>
      </c>
      <c r="AH103" s="487"/>
      <c r="AI103" s="487"/>
      <c r="AJ103" s="487"/>
      <c r="AK103" s="487"/>
      <c r="AL103" s="487"/>
      <c r="AM103" s="487"/>
      <c r="AN103" s="487">
        <f t="shared" si="1"/>
        <v>0</v>
      </c>
      <c r="AO103" s="487"/>
      <c r="AP103" s="488"/>
      <c r="AQ103" s="66" t="s">
        <v>81</v>
      </c>
      <c r="AR103" s="64"/>
      <c r="AS103" s="67">
        <v>0</v>
      </c>
      <c r="AT103" s="68">
        <f>ROUND(SUM(AV103:AW103),2)</f>
        <v>0</v>
      </c>
      <c r="AU103" s="69">
        <f>'SO02 - Komunitný dom s ľu...'!P141</f>
        <v>2670.82642373</v>
      </c>
      <c r="AV103" s="68">
        <f>'SO02 - Komunitný dom s ľu...'!J33</f>
        <v>0</v>
      </c>
      <c r="AW103" s="68">
        <f>'SO02 - Komunitný dom s ľu...'!J34</f>
        <v>0</v>
      </c>
      <c r="AX103" s="68">
        <f>'SO02 - Komunitný dom s ľu...'!J35</f>
        <v>0</v>
      </c>
      <c r="AY103" s="68">
        <f>'SO02 - Komunitný dom s ľu...'!J36</f>
        <v>0</v>
      </c>
      <c r="AZ103" s="68">
        <f>'SO02 - Komunitný dom s ľu...'!F33</f>
        <v>0</v>
      </c>
      <c r="BA103" s="68">
        <f>'SO02 - Komunitný dom s ľu...'!F34</f>
        <v>0</v>
      </c>
      <c r="BB103" s="68">
        <f>'SO02 - Komunitný dom s ľu...'!F35</f>
        <v>0</v>
      </c>
      <c r="BC103" s="68">
        <f>'SO02 - Komunitný dom s ľu...'!F36</f>
        <v>0</v>
      </c>
      <c r="BD103" s="70">
        <f>'SO02 - Komunitný dom s ľu...'!F37</f>
        <v>0</v>
      </c>
      <c r="BT103" s="71" t="s">
        <v>82</v>
      </c>
      <c r="BV103" s="71" t="s">
        <v>76</v>
      </c>
      <c r="BW103" s="71" t="s">
        <v>95</v>
      </c>
      <c r="BX103" s="71" t="s">
        <v>4</v>
      </c>
      <c r="CL103" s="71" t="s">
        <v>1</v>
      </c>
      <c r="CM103" s="71" t="s">
        <v>74</v>
      </c>
    </row>
    <row r="104" spans="1:91" s="6" customFormat="1" ht="16.5" customHeight="1">
      <c r="A104" s="456" t="s">
        <v>78</v>
      </c>
      <c r="B104" s="437"/>
      <c r="C104" s="438"/>
      <c r="D104" s="486" t="s">
        <v>93</v>
      </c>
      <c r="E104" s="486"/>
      <c r="F104" s="486"/>
      <c r="G104" s="486"/>
      <c r="H104" s="486"/>
      <c r="I104" s="65"/>
      <c r="J104" s="486" t="s">
        <v>85</v>
      </c>
      <c r="K104" s="486"/>
      <c r="L104" s="486"/>
      <c r="M104" s="486"/>
      <c r="N104" s="486"/>
      <c r="O104" s="486"/>
      <c r="P104" s="486"/>
      <c r="Q104" s="486"/>
      <c r="R104" s="486"/>
      <c r="S104" s="486"/>
      <c r="T104" s="486"/>
      <c r="U104" s="486"/>
      <c r="V104" s="486"/>
      <c r="W104" s="486"/>
      <c r="X104" s="486"/>
      <c r="Y104" s="486"/>
      <c r="Z104" s="486"/>
      <c r="AA104" s="486"/>
      <c r="AB104" s="486"/>
      <c r="AC104" s="486"/>
      <c r="AD104" s="486"/>
      <c r="AE104" s="486"/>
      <c r="AF104" s="486"/>
      <c r="AG104" s="487">
        <f>'SO02 - Búracie práce'!J30</f>
        <v>0</v>
      </c>
      <c r="AH104" s="489"/>
      <c r="AI104" s="489"/>
      <c r="AJ104" s="489"/>
      <c r="AK104" s="489"/>
      <c r="AL104" s="489"/>
      <c r="AM104" s="489"/>
      <c r="AN104" s="487">
        <f t="shared" si="1"/>
        <v>0</v>
      </c>
      <c r="AO104" s="487"/>
      <c r="AP104" s="488"/>
      <c r="AQ104" s="66" t="s">
        <v>81</v>
      </c>
      <c r="AR104" s="64"/>
      <c r="AS104" s="67">
        <v>0</v>
      </c>
      <c r="AT104" s="68">
        <f>ROUND(SUM(AV104:AW104),2)</f>
        <v>0</v>
      </c>
      <c r="AU104" s="69">
        <f>'SO02 - Búracie práce'!P127</f>
        <v>1066.9655680000001</v>
      </c>
      <c r="AV104" s="68">
        <f>'SO02 - Búracie práce'!J33</f>
        <v>0</v>
      </c>
      <c r="AW104" s="68">
        <f>'SO02 - Búracie práce'!J34</f>
        <v>0</v>
      </c>
      <c r="AX104" s="68">
        <f>'SO02 - Búracie práce'!J35</f>
        <v>0</v>
      </c>
      <c r="AY104" s="68">
        <f>'SO02 - Búracie práce'!J36</f>
        <v>0</v>
      </c>
      <c r="AZ104" s="68">
        <f>'SO02 - Búracie práce'!F33</f>
        <v>0</v>
      </c>
      <c r="BA104" s="68">
        <f>'SO02 - Búracie práce'!F34</f>
        <v>0</v>
      </c>
      <c r="BB104" s="68">
        <f>'SO02 - Búracie práce'!F35</f>
        <v>0</v>
      </c>
      <c r="BC104" s="68">
        <f>'SO02 - Búracie práce'!F36</f>
        <v>0</v>
      </c>
      <c r="BD104" s="70">
        <f>'SO02 - Búracie práce'!F37</f>
        <v>0</v>
      </c>
      <c r="BT104" s="71" t="s">
        <v>82</v>
      </c>
      <c r="BV104" s="71" t="s">
        <v>76</v>
      </c>
      <c r="BW104" s="71" t="s">
        <v>96</v>
      </c>
      <c r="BX104" s="71" t="s">
        <v>4</v>
      </c>
      <c r="CL104" s="71" t="s">
        <v>1</v>
      </c>
      <c r="CM104" s="71" t="s">
        <v>74</v>
      </c>
    </row>
    <row r="105" spans="1:91" s="6" customFormat="1" ht="16.5" customHeight="1">
      <c r="A105" s="456" t="s">
        <v>78</v>
      </c>
      <c r="B105" s="437"/>
      <c r="C105" s="438"/>
      <c r="D105" s="486" t="s">
        <v>93</v>
      </c>
      <c r="E105" s="486"/>
      <c r="F105" s="486"/>
      <c r="G105" s="486"/>
      <c r="H105" s="486"/>
      <c r="I105" s="65"/>
      <c r="J105" s="486" t="s">
        <v>87</v>
      </c>
      <c r="K105" s="486"/>
      <c r="L105" s="486"/>
      <c r="M105" s="486"/>
      <c r="N105" s="486"/>
      <c r="O105" s="486"/>
      <c r="P105" s="486"/>
      <c r="Q105" s="486"/>
      <c r="R105" s="486"/>
      <c r="S105" s="486"/>
      <c r="T105" s="486"/>
      <c r="U105" s="486"/>
      <c r="V105" s="486"/>
      <c r="W105" s="486"/>
      <c r="X105" s="486"/>
      <c r="Y105" s="486"/>
      <c r="Z105" s="486"/>
      <c r="AA105" s="486"/>
      <c r="AB105" s="486"/>
      <c r="AC105" s="486"/>
      <c r="AD105" s="486"/>
      <c r="AE105" s="486"/>
      <c r="AF105" s="486"/>
      <c r="AG105" s="487">
        <f>'SO02 - Zdravotechnika'!P27</f>
        <v>0</v>
      </c>
      <c r="AH105" s="489"/>
      <c r="AI105" s="489"/>
      <c r="AJ105" s="489"/>
      <c r="AK105" s="489"/>
      <c r="AL105" s="489"/>
      <c r="AM105" s="489"/>
      <c r="AN105" s="487">
        <f>AG105*1.23</f>
        <v>0</v>
      </c>
      <c r="AO105" s="487"/>
      <c r="AP105" s="488"/>
      <c r="AQ105" s="66" t="s">
        <v>81</v>
      </c>
      <c r="AR105" s="64"/>
      <c r="AW105" s="68">
        <f>'SO01 - Zdravotechnika'!P28</f>
        <v>0</v>
      </c>
      <c r="AX105" s="68"/>
      <c r="AY105" s="68"/>
      <c r="AZ105" s="68"/>
      <c r="BA105" s="458">
        <f>'SO02 - Zdravotechnika'!P27</f>
        <v>0</v>
      </c>
      <c r="BT105" s="71" t="s">
        <v>82</v>
      </c>
      <c r="BV105" s="71" t="s">
        <v>76</v>
      </c>
      <c r="BW105" s="71" t="s">
        <v>97</v>
      </c>
      <c r="BX105" s="71" t="s">
        <v>4</v>
      </c>
      <c r="CL105" s="71" t="s">
        <v>1</v>
      </c>
      <c r="CM105" s="71" t="s">
        <v>74</v>
      </c>
    </row>
    <row r="106" spans="1:91" s="6" customFormat="1" ht="16.5" customHeight="1">
      <c r="A106" s="456" t="s">
        <v>78</v>
      </c>
      <c r="B106" s="437"/>
      <c r="C106" s="438"/>
      <c r="D106" s="486" t="s">
        <v>93</v>
      </c>
      <c r="E106" s="486"/>
      <c r="F106" s="486"/>
      <c r="G106" s="486"/>
      <c r="H106" s="486"/>
      <c r="I106" s="65"/>
      <c r="J106" s="486" t="s">
        <v>88</v>
      </c>
      <c r="K106" s="486"/>
      <c r="L106" s="486"/>
      <c r="M106" s="486"/>
      <c r="N106" s="486"/>
      <c r="O106" s="486"/>
      <c r="P106" s="486"/>
      <c r="Q106" s="486"/>
      <c r="R106" s="486"/>
      <c r="S106" s="486"/>
      <c r="T106" s="486"/>
      <c r="U106" s="486"/>
      <c r="V106" s="486"/>
      <c r="W106" s="486"/>
      <c r="X106" s="486"/>
      <c r="Y106" s="486"/>
      <c r="Z106" s="486"/>
      <c r="AA106" s="486"/>
      <c r="AB106" s="486"/>
      <c r="AC106" s="486"/>
      <c r="AD106" s="486"/>
      <c r="AE106" s="486"/>
      <c r="AF106" s="486"/>
      <c r="AG106" s="487">
        <f>'SO02 - Vykurovanie'!P27</f>
        <v>0</v>
      </c>
      <c r="AH106" s="489"/>
      <c r="AI106" s="489"/>
      <c r="AJ106" s="489"/>
      <c r="AK106" s="489"/>
      <c r="AL106" s="489"/>
      <c r="AM106" s="489"/>
      <c r="AN106" s="487">
        <f>AG106*1.23</f>
        <v>0</v>
      </c>
      <c r="AO106" s="487"/>
      <c r="AP106" s="488"/>
      <c r="AQ106" s="66" t="s">
        <v>81</v>
      </c>
      <c r="AR106" s="64"/>
      <c r="AW106" s="68">
        <f>'SO01 - Vykurovanie'!P28</f>
        <v>0</v>
      </c>
      <c r="AX106" s="68"/>
      <c r="AY106" s="68"/>
      <c r="AZ106" s="68"/>
      <c r="BA106" s="458">
        <f>'SO02 - Vykurovanie'!P27</f>
        <v>0</v>
      </c>
      <c r="BT106" s="71" t="s">
        <v>82</v>
      </c>
      <c r="BV106" s="71" t="s">
        <v>76</v>
      </c>
      <c r="BW106" s="71" t="s">
        <v>98</v>
      </c>
      <c r="BX106" s="71" t="s">
        <v>4</v>
      </c>
      <c r="CL106" s="71" t="s">
        <v>1</v>
      </c>
      <c r="CM106" s="71" t="s">
        <v>74</v>
      </c>
    </row>
    <row r="107" spans="1:91" s="6" customFormat="1" ht="16.5" customHeight="1">
      <c r="A107" s="456" t="s">
        <v>78</v>
      </c>
      <c r="B107" s="437"/>
      <c r="C107" s="438"/>
      <c r="D107" s="486" t="s">
        <v>93</v>
      </c>
      <c r="E107" s="486"/>
      <c r="F107" s="486"/>
      <c r="G107" s="486"/>
      <c r="H107" s="486"/>
      <c r="I107" s="65"/>
      <c r="J107" s="486" t="s">
        <v>89</v>
      </c>
      <c r="K107" s="486"/>
      <c r="L107" s="486"/>
      <c r="M107" s="486"/>
      <c r="N107" s="486"/>
      <c r="O107" s="486"/>
      <c r="P107" s="486"/>
      <c r="Q107" s="486"/>
      <c r="R107" s="486"/>
      <c r="S107" s="486"/>
      <c r="T107" s="486"/>
      <c r="U107" s="486"/>
      <c r="V107" s="486"/>
      <c r="W107" s="486"/>
      <c r="X107" s="486"/>
      <c r="Y107" s="486"/>
      <c r="Z107" s="486"/>
      <c r="AA107" s="486"/>
      <c r="AB107" s="486"/>
      <c r="AC107" s="486"/>
      <c r="AD107" s="486"/>
      <c r="AE107" s="486"/>
      <c r="AF107" s="486"/>
      <c r="AG107" s="487">
        <f>'SO02 - Vetranie'!P27</f>
        <v>0</v>
      </c>
      <c r="AH107" s="489"/>
      <c r="AI107" s="489"/>
      <c r="AJ107" s="489"/>
      <c r="AK107" s="489"/>
      <c r="AL107" s="489"/>
      <c r="AM107" s="489"/>
      <c r="AN107" s="487">
        <f>AG107*1.23</f>
        <v>0</v>
      </c>
      <c r="AO107" s="487"/>
      <c r="AP107" s="488"/>
      <c r="AQ107" s="66" t="s">
        <v>81</v>
      </c>
      <c r="AR107" s="64"/>
      <c r="AW107" s="68">
        <f>'SO01 - Vetranie'!P28</f>
        <v>0</v>
      </c>
      <c r="AX107" s="68"/>
      <c r="AY107" s="68"/>
      <c r="AZ107" s="68"/>
      <c r="BA107" s="458">
        <f>'SO02 - Vetranie'!P27</f>
        <v>0</v>
      </c>
      <c r="BT107" s="71" t="s">
        <v>82</v>
      </c>
      <c r="BV107" s="71" t="s">
        <v>76</v>
      </c>
      <c r="BW107" s="71" t="s">
        <v>99</v>
      </c>
      <c r="BX107" s="71" t="s">
        <v>4</v>
      </c>
      <c r="CL107" s="71" t="s">
        <v>1</v>
      </c>
      <c r="CM107" s="71" t="s">
        <v>74</v>
      </c>
    </row>
    <row r="108" spans="1:91" s="1" customFormat="1" ht="14.1" customHeight="1">
      <c r="A108" s="455" t="s">
        <v>78</v>
      </c>
      <c r="B108" s="427"/>
      <c r="D108" s="486" t="s">
        <v>93</v>
      </c>
      <c r="E108" s="486"/>
      <c r="F108" s="486"/>
      <c r="G108" s="486"/>
      <c r="H108" s="486"/>
      <c r="I108" s="65"/>
      <c r="J108" s="486" t="s">
        <v>90</v>
      </c>
      <c r="K108" s="486"/>
      <c r="L108" s="486"/>
      <c r="M108" s="486"/>
      <c r="N108" s="486"/>
      <c r="O108" s="486"/>
      <c r="P108" s="486"/>
      <c r="Q108" s="486"/>
      <c r="R108" s="486"/>
      <c r="S108" s="486"/>
      <c r="T108" s="486"/>
      <c r="U108" s="486"/>
      <c r="V108" s="486"/>
      <c r="W108" s="486"/>
      <c r="X108" s="486"/>
      <c r="Y108" s="486"/>
      <c r="Z108" s="486"/>
      <c r="AA108" s="486"/>
      <c r="AB108" s="486"/>
      <c r="AC108" s="486"/>
      <c r="AD108" s="486"/>
      <c r="AE108" s="486"/>
      <c r="AF108" s="486"/>
      <c r="AG108" s="487">
        <f>'SO02 - Chladenie'!P27</f>
        <v>0</v>
      </c>
      <c r="AH108" s="489"/>
      <c r="AI108" s="489"/>
      <c r="AJ108" s="489"/>
      <c r="AK108" s="489"/>
      <c r="AL108" s="489"/>
      <c r="AM108" s="489"/>
      <c r="AN108" s="487">
        <f>AG108*1.23</f>
        <v>0</v>
      </c>
      <c r="AO108" s="487"/>
      <c r="AP108" s="488"/>
      <c r="AR108" s="25"/>
      <c r="AW108" s="458">
        <f>'SO01 - Chladenie'!P28</f>
        <v>0</v>
      </c>
      <c r="AX108" s="68"/>
      <c r="AY108" s="68"/>
      <c r="AZ108" s="68"/>
      <c r="BA108" s="458">
        <f>'SO02 - Chladenie'!P27</f>
        <v>0</v>
      </c>
    </row>
    <row r="109" spans="1:91" s="1" customFormat="1" ht="14.1" customHeight="1">
      <c r="A109" s="456" t="s">
        <v>78</v>
      </c>
      <c r="B109" s="427"/>
      <c r="D109" s="486" t="s">
        <v>93</v>
      </c>
      <c r="E109" s="486"/>
      <c r="F109" s="486"/>
      <c r="G109" s="486"/>
      <c r="H109" s="486"/>
      <c r="I109" s="65"/>
      <c r="J109" s="486" t="s">
        <v>91</v>
      </c>
      <c r="K109" s="486"/>
      <c r="L109" s="486"/>
      <c r="M109" s="486"/>
      <c r="N109" s="486"/>
      <c r="O109" s="486"/>
      <c r="P109" s="486"/>
      <c r="Q109" s="486"/>
      <c r="R109" s="486"/>
      <c r="S109" s="486"/>
      <c r="T109" s="486"/>
      <c r="U109" s="486"/>
      <c r="V109" s="486"/>
      <c r="W109" s="486"/>
      <c r="X109" s="486"/>
      <c r="Y109" s="486"/>
      <c r="Z109" s="486"/>
      <c r="AA109" s="486"/>
      <c r="AB109" s="486"/>
      <c r="AC109" s="486"/>
      <c r="AD109" s="486"/>
      <c r="AE109" s="486"/>
      <c r="AF109" s="486"/>
      <c r="AG109" s="487">
        <f>'SO02 - Elektroinštalácie'!K131</f>
        <v>0</v>
      </c>
      <c r="AH109" s="487"/>
      <c r="AI109" s="487"/>
      <c r="AJ109" s="487"/>
      <c r="AK109" s="487"/>
      <c r="AL109" s="487"/>
      <c r="AM109" s="487"/>
      <c r="AN109" s="487">
        <f t="shared" si="1"/>
        <v>0</v>
      </c>
      <c r="AO109" s="487"/>
      <c r="AP109" s="488"/>
      <c r="AQ109" s="38"/>
      <c r="AR109" s="25"/>
      <c r="AT109" s="68">
        <f>AG109*0.23</f>
        <v>0</v>
      </c>
      <c r="AW109" s="68">
        <f>AG109*0.23</f>
        <v>0</v>
      </c>
      <c r="AX109" s="68"/>
      <c r="AY109" s="68"/>
      <c r="AZ109" s="68"/>
      <c r="BA109" s="458">
        <f>AG109</f>
        <v>0</v>
      </c>
    </row>
    <row r="110" spans="1:91" s="1" customFormat="1" ht="15.95" customHeight="1">
      <c r="A110" s="480" t="s">
        <v>78</v>
      </c>
      <c r="B110" s="427"/>
      <c r="D110" s="486" t="s">
        <v>93</v>
      </c>
      <c r="E110" s="486"/>
      <c r="F110" s="486"/>
      <c r="G110" s="486"/>
      <c r="H110" s="486"/>
      <c r="I110" s="65"/>
      <c r="J110" s="486" t="s">
        <v>92</v>
      </c>
      <c r="K110" s="486"/>
      <c r="L110" s="486"/>
      <c r="M110" s="486"/>
      <c r="N110" s="486"/>
      <c r="O110" s="486"/>
      <c r="P110" s="486"/>
      <c r="Q110" s="486"/>
      <c r="R110" s="486"/>
      <c r="S110" s="486"/>
      <c r="T110" s="486"/>
      <c r="U110" s="486"/>
      <c r="V110" s="486"/>
      <c r="W110" s="486"/>
      <c r="X110" s="486"/>
      <c r="Y110" s="486"/>
      <c r="Z110" s="486"/>
      <c r="AA110" s="486"/>
      <c r="AB110" s="486"/>
      <c r="AC110" s="486"/>
      <c r="AD110" s="486"/>
      <c r="AE110" s="486"/>
      <c r="AF110" s="486"/>
      <c r="AG110" s="487">
        <f>'SO02 - Slaboprúdové rozvody'!K101</f>
        <v>0</v>
      </c>
      <c r="AH110" s="487"/>
      <c r="AI110" s="487"/>
      <c r="AJ110" s="487"/>
      <c r="AK110" s="487"/>
      <c r="AL110" s="487"/>
      <c r="AM110" s="487"/>
      <c r="AN110" s="487">
        <f t="shared" si="1"/>
        <v>0</v>
      </c>
      <c r="AO110" s="487"/>
      <c r="AP110" s="488"/>
      <c r="AT110" s="68">
        <f>AG110*0.23</f>
        <v>0</v>
      </c>
      <c r="AW110" s="68">
        <f>AG110*0.23</f>
        <v>0</v>
      </c>
      <c r="AX110" s="68"/>
      <c r="AY110" s="68"/>
      <c r="AZ110" s="68"/>
      <c r="BA110" s="458">
        <f>AG110</f>
        <v>0</v>
      </c>
    </row>
    <row r="111" spans="1:91" ht="23.1">
      <c r="A111" s="479" t="s">
        <v>78</v>
      </c>
      <c r="B111" s="439"/>
      <c r="D111" s="486" t="s">
        <v>100</v>
      </c>
      <c r="E111" s="486"/>
      <c r="F111" s="486"/>
      <c r="G111" s="486"/>
      <c r="H111" s="486"/>
      <c r="I111" s="65"/>
      <c r="J111" s="486" t="s">
        <v>101</v>
      </c>
      <c r="K111" s="486"/>
      <c r="L111" s="486"/>
      <c r="M111" s="486"/>
      <c r="N111" s="486"/>
      <c r="O111" s="486"/>
      <c r="P111" s="486"/>
      <c r="Q111" s="486"/>
      <c r="R111" s="486"/>
      <c r="S111" s="486"/>
      <c r="T111" s="486"/>
      <c r="U111" s="486"/>
      <c r="V111" s="486"/>
      <c r="W111" s="486"/>
      <c r="X111" s="486"/>
      <c r="Y111" s="486"/>
      <c r="Z111" s="486"/>
      <c r="AA111" s="486"/>
      <c r="AB111" s="486"/>
      <c r="AC111" s="486"/>
      <c r="AD111" s="486"/>
      <c r="AE111" s="486"/>
      <c r="AF111" s="486"/>
      <c r="AG111" s="506">
        <f>'SO05 - Rekonštrukcia vodov.'!P27</f>
        <v>0</v>
      </c>
      <c r="AH111" s="506"/>
      <c r="AI111" s="506"/>
      <c r="AJ111" s="506"/>
      <c r="AK111" s="506"/>
      <c r="AL111" s="506"/>
      <c r="AM111" s="506"/>
      <c r="AN111" s="487">
        <f>AG111*1.23</f>
        <v>0</v>
      </c>
      <c r="AO111" s="487"/>
      <c r="AP111" s="488"/>
      <c r="AS111" s="67">
        <v>0</v>
      </c>
      <c r="AT111" s="68" t="e">
        <f>ROUND(SUM(AV111:AW111),2)</f>
        <v>#REF!</v>
      </c>
      <c r="AU111" s="69" t="e">
        <f>#REF!</f>
        <v>#REF!</v>
      </c>
      <c r="AV111" s="68" t="e">
        <f>#REF!</f>
        <v>#REF!</v>
      </c>
      <c r="AW111" s="68">
        <f>'SO05 - Rekonštrukcia vodov.'!P28</f>
        <v>0</v>
      </c>
      <c r="AX111" s="68" t="e">
        <f>#REF!</f>
        <v>#REF!</v>
      </c>
      <c r="AY111" s="68" t="e">
        <f>#REF!</f>
        <v>#REF!</v>
      </c>
      <c r="AZ111" s="68" t="e">
        <f>#REF!</f>
        <v>#REF!</v>
      </c>
      <c r="BA111" s="68">
        <f>'SO05 - Rekonštrukcia vodov.'!P27</f>
        <v>0</v>
      </c>
      <c r="BB111" s="68" t="e">
        <f>#REF!</f>
        <v>#REF!</v>
      </c>
      <c r="BC111" s="68" t="e">
        <f>#REF!</f>
        <v>#REF!</v>
      </c>
      <c r="BD111" s="70" t="e">
        <f>#REF!</f>
        <v>#REF!</v>
      </c>
    </row>
    <row r="112" spans="1:91" ht="23.1">
      <c r="A112" s="479" t="s">
        <v>78</v>
      </c>
      <c r="B112" s="439"/>
      <c r="D112" s="486" t="s">
        <v>102</v>
      </c>
      <c r="E112" s="486"/>
      <c r="F112" s="486"/>
      <c r="G112" s="486"/>
      <c r="H112" s="486"/>
      <c r="I112" s="65"/>
      <c r="J112" s="486" t="s">
        <v>103</v>
      </c>
      <c r="K112" s="486"/>
      <c r="L112" s="486"/>
      <c r="M112" s="486"/>
      <c r="N112" s="486"/>
      <c r="O112" s="486"/>
      <c r="P112" s="486"/>
      <c r="Q112" s="486"/>
      <c r="R112" s="486"/>
      <c r="S112" s="486"/>
      <c r="T112" s="486"/>
      <c r="U112" s="486"/>
      <c r="V112" s="486"/>
      <c r="W112" s="486"/>
      <c r="X112" s="486"/>
      <c r="Y112" s="486"/>
      <c r="Z112" s="486"/>
      <c r="AA112" s="486"/>
      <c r="AB112" s="486"/>
      <c r="AC112" s="486"/>
      <c r="AD112" s="486"/>
      <c r="AE112" s="486"/>
      <c r="AF112" s="486"/>
      <c r="AG112" s="487">
        <f>'SO08 - Kanalizačná prípojka'!P27</f>
        <v>0</v>
      </c>
      <c r="AH112" s="489"/>
      <c r="AI112" s="489"/>
      <c r="AJ112" s="489"/>
      <c r="AK112" s="489"/>
      <c r="AL112" s="489"/>
      <c r="AM112" s="489"/>
      <c r="AN112" s="487">
        <f>AG112*1.23</f>
        <v>0</v>
      </c>
      <c r="AO112" s="487"/>
      <c r="AP112" s="488"/>
      <c r="AS112" s="67">
        <v>0</v>
      </c>
      <c r="AT112" s="68" t="e">
        <f>ROUND(SUM(AV112:AW112),2)</f>
        <v>#REF!</v>
      </c>
      <c r="AU112" s="69" t="e">
        <f>#REF!</f>
        <v>#REF!</v>
      </c>
      <c r="AV112" s="68" t="e">
        <f>#REF!</f>
        <v>#REF!</v>
      </c>
      <c r="AW112" s="68">
        <f>'SO08 - Kanalizačná prípojka'!P28</f>
        <v>0</v>
      </c>
      <c r="AX112" s="68" t="e">
        <f>#REF!</f>
        <v>#REF!</v>
      </c>
      <c r="AY112" s="68" t="e">
        <f>#REF!</f>
        <v>#REF!</v>
      </c>
      <c r="AZ112" s="68" t="e">
        <f>#REF!</f>
        <v>#REF!</v>
      </c>
      <c r="BA112" s="68">
        <f>'SO08 - Kanalizačná prípojka'!P27</f>
        <v>0</v>
      </c>
      <c r="BB112" s="68" t="e">
        <f>#REF!</f>
        <v>#REF!</v>
      </c>
      <c r="BC112" s="68" t="e">
        <f>#REF!</f>
        <v>#REF!</v>
      </c>
      <c r="BD112" s="70" t="e">
        <f>#REF!</f>
        <v>#REF!</v>
      </c>
    </row>
    <row r="113" spans="1:56" ht="23.1">
      <c r="A113" s="479" t="s">
        <v>78</v>
      </c>
      <c r="B113" s="439"/>
      <c r="D113" s="486" t="s">
        <v>104</v>
      </c>
      <c r="E113" s="486"/>
      <c r="F113" s="486"/>
      <c r="G113" s="486"/>
      <c r="H113" s="486"/>
      <c r="I113" s="65"/>
      <c r="J113" s="486" t="s">
        <v>105</v>
      </c>
      <c r="K113" s="486"/>
      <c r="L113" s="486"/>
      <c r="M113" s="486"/>
      <c r="N113" s="486"/>
      <c r="O113" s="486"/>
      <c r="P113" s="486"/>
      <c r="Q113" s="486"/>
      <c r="R113" s="486"/>
      <c r="S113" s="486"/>
      <c r="T113" s="486"/>
      <c r="U113" s="486"/>
      <c r="V113" s="486"/>
      <c r="W113" s="486"/>
      <c r="X113" s="486"/>
      <c r="Y113" s="486"/>
      <c r="Z113" s="486"/>
      <c r="AA113" s="486"/>
      <c r="AB113" s="486"/>
      <c r="AC113" s="486"/>
      <c r="AD113" s="486"/>
      <c r="AE113" s="486"/>
      <c r="AF113" s="486"/>
      <c r="AG113" s="487">
        <f>'SO09 - Prípojka NN K'!J30</f>
        <v>0</v>
      </c>
      <c r="AH113" s="489"/>
      <c r="AI113" s="489"/>
      <c r="AJ113" s="489"/>
      <c r="AK113" s="489"/>
      <c r="AL113" s="489"/>
      <c r="AM113" s="489"/>
      <c r="AN113" s="487">
        <f t="shared" si="1"/>
        <v>0</v>
      </c>
      <c r="AO113" s="487"/>
      <c r="AP113" s="488"/>
      <c r="AS113" s="72">
        <v>0</v>
      </c>
      <c r="AT113" s="73">
        <f>ROUND(SUM(AV113:AW113),2)</f>
        <v>0</v>
      </c>
      <c r="AU113" s="74">
        <f>'SO09 - Prípojka NN K'!P122</f>
        <v>94.450749999999999</v>
      </c>
      <c r="AV113" s="73">
        <f>'SO09 - Prípojka NN K'!J33</f>
        <v>0</v>
      </c>
      <c r="AW113" s="73">
        <f>'SO09 - Prípojka NN K'!J34</f>
        <v>0</v>
      </c>
      <c r="AX113" s="73">
        <f>'SO09 - Prípojka NN K'!J35</f>
        <v>0</v>
      </c>
      <c r="AY113" s="73">
        <f>'SO09 - Prípojka NN K'!J36</f>
        <v>0</v>
      </c>
      <c r="AZ113" s="73">
        <f>'SO09 - Prípojka NN K'!F33</f>
        <v>0</v>
      </c>
      <c r="BA113" s="73">
        <f>'SO09 - Prípojka NN K'!F34</f>
        <v>0</v>
      </c>
      <c r="BB113" s="73">
        <f>'SO09 - Prípojka NN K'!F35</f>
        <v>0</v>
      </c>
      <c r="BC113" s="73">
        <f>'SO09 - Prípojka NN K'!F36</f>
        <v>0</v>
      </c>
      <c r="BD113" s="75">
        <f>'SO09 - Prípojka NN K'!F37</f>
        <v>0</v>
      </c>
    </row>
    <row r="114" spans="1:56" ht="23.1">
      <c r="A114" s="452"/>
      <c r="B114" s="439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P114" s="440"/>
    </row>
    <row r="115" spans="1:56">
      <c r="B115" s="441"/>
      <c r="C115" s="442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  <c r="AA115" s="443"/>
      <c r="AB115" s="443"/>
      <c r="AC115" s="443"/>
      <c r="AD115" s="443"/>
      <c r="AE115" s="443"/>
      <c r="AF115" s="443"/>
      <c r="AG115" s="442"/>
      <c r="AH115" s="442"/>
      <c r="AI115" s="442"/>
      <c r="AJ115" s="442"/>
      <c r="AK115" s="442"/>
      <c r="AL115" s="442"/>
      <c r="AM115" s="442"/>
      <c r="AN115" s="442"/>
      <c r="AO115" s="442"/>
      <c r="AP115" s="444"/>
    </row>
  </sheetData>
  <mergeCells count="112">
    <mergeCell ref="AG109:AM109"/>
    <mergeCell ref="AN108:AP108"/>
    <mergeCell ref="AN109:AP109"/>
    <mergeCell ref="AN106:AP106"/>
    <mergeCell ref="AG106:AM106"/>
    <mergeCell ref="D112:H112"/>
    <mergeCell ref="J112:AF112"/>
    <mergeCell ref="AN107:AP107"/>
    <mergeCell ref="AG107:AM107"/>
    <mergeCell ref="AR2:BE2"/>
    <mergeCell ref="W31:AE31"/>
    <mergeCell ref="AK31:AO31"/>
    <mergeCell ref="K5:AO5"/>
    <mergeCell ref="K6:AO6"/>
    <mergeCell ref="E23:AN23"/>
    <mergeCell ref="D100:H100"/>
    <mergeCell ref="D97:H97"/>
    <mergeCell ref="D98:H98"/>
    <mergeCell ref="D99:H99"/>
    <mergeCell ref="AN99:AP99"/>
    <mergeCell ref="AN100:AP100"/>
    <mergeCell ref="J97:AF97"/>
    <mergeCell ref="J98:AF98"/>
    <mergeCell ref="J99:AF99"/>
    <mergeCell ref="L33:P33"/>
    <mergeCell ref="W33:AE33"/>
    <mergeCell ref="L31:P31"/>
    <mergeCell ref="L32:P32"/>
    <mergeCell ref="W32:AE32"/>
    <mergeCell ref="AK26:AO26"/>
    <mergeCell ref="L28:P28"/>
    <mergeCell ref="W28:AE28"/>
    <mergeCell ref="AK28:AO28"/>
    <mergeCell ref="AG97:AM97"/>
    <mergeCell ref="AG98:AM98"/>
    <mergeCell ref="AG99:AM99"/>
    <mergeCell ref="AG100:AM100"/>
    <mergeCell ref="AK30:AO30"/>
    <mergeCell ref="L30:P30"/>
    <mergeCell ref="W30:AE30"/>
    <mergeCell ref="AK32:AO32"/>
    <mergeCell ref="L29:P29"/>
    <mergeCell ref="W29:AE29"/>
    <mergeCell ref="AK29:AO29"/>
    <mergeCell ref="AK33:AO33"/>
    <mergeCell ref="AK35:AO35"/>
    <mergeCell ref="X35:AB35"/>
    <mergeCell ref="L85:AO85"/>
    <mergeCell ref="AM87:AN87"/>
    <mergeCell ref="D113:H113"/>
    <mergeCell ref="J113:AF113"/>
    <mergeCell ref="AN104:AP104"/>
    <mergeCell ref="AG104:AM104"/>
    <mergeCell ref="J104:AF104"/>
    <mergeCell ref="D104:H104"/>
    <mergeCell ref="AN105:AP105"/>
    <mergeCell ref="AG105:AM105"/>
    <mergeCell ref="D111:H111"/>
    <mergeCell ref="J111:AF111"/>
    <mergeCell ref="D105:H105"/>
    <mergeCell ref="J105:AF105"/>
    <mergeCell ref="D106:H106"/>
    <mergeCell ref="J106:AF106"/>
    <mergeCell ref="D107:H107"/>
    <mergeCell ref="J107:AF107"/>
    <mergeCell ref="AG113:AM113"/>
    <mergeCell ref="AN113:AP113"/>
    <mergeCell ref="AG112:AM112"/>
    <mergeCell ref="AN112:AP112"/>
    <mergeCell ref="AG111:AM111"/>
    <mergeCell ref="AN111:AP111"/>
    <mergeCell ref="D108:H108"/>
    <mergeCell ref="J108:AF108"/>
    <mergeCell ref="AS89:AT91"/>
    <mergeCell ref="AM90:AP90"/>
    <mergeCell ref="AN97:AP97"/>
    <mergeCell ref="AN98:AP98"/>
    <mergeCell ref="C92:G92"/>
    <mergeCell ref="AN92:AP92"/>
    <mergeCell ref="AG92:AM92"/>
    <mergeCell ref="I92:AF92"/>
    <mergeCell ref="AN95:AP95"/>
    <mergeCell ref="D95:H95"/>
    <mergeCell ref="AG95:AM95"/>
    <mergeCell ref="J95:AF95"/>
    <mergeCell ref="AG94:AM94"/>
    <mergeCell ref="AN94:AP94"/>
    <mergeCell ref="AM89:AP89"/>
    <mergeCell ref="D110:H110"/>
    <mergeCell ref="J110:AF110"/>
    <mergeCell ref="AG110:AM110"/>
    <mergeCell ref="AN110:AP110"/>
    <mergeCell ref="D102:H102"/>
    <mergeCell ref="J102:AF102"/>
    <mergeCell ref="AG102:AM102"/>
    <mergeCell ref="AN102:AP102"/>
    <mergeCell ref="D96:H96"/>
    <mergeCell ref="J96:AF96"/>
    <mergeCell ref="AG96:AM96"/>
    <mergeCell ref="AN96:AP96"/>
    <mergeCell ref="AG101:AM101"/>
    <mergeCell ref="D101:H101"/>
    <mergeCell ref="AN101:AP101"/>
    <mergeCell ref="J101:AF101"/>
    <mergeCell ref="J100:AF100"/>
    <mergeCell ref="J103:AF103"/>
    <mergeCell ref="D103:H103"/>
    <mergeCell ref="AN103:AP103"/>
    <mergeCell ref="AG103:AM103"/>
    <mergeCell ref="D109:H109"/>
    <mergeCell ref="J109:AF109"/>
    <mergeCell ref="AG108:AM108"/>
  </mergeCells>
  <hyperlinks>
    <hyperlink ref="A103" location="'SO02 - Komunitný dom s ľu...'!C2" display="/" xr:uid="{00000000-0004-0000-0000-000000000000}"/>
    <hyperlink ref="A104" location="'SO02 - Búracie práce'!A1" display="/" xr:uid="{00000000-0004-0000-0000-000001000000}"/>
    <hyperlink ref="A105" location="'SO02 - Zdravotechnika'!A1" display="/" xr:uid="{00000000-0004-0000-0000-000002000000}"/>
    <hyperlink ref="A106" location="'SO02 - Vykurovanie'!A1" display="/" xr:uid="{00000000-0004-0000-0000-000003000000}"/>
    <hyperlink ref="A107" location="'SO02 - Vetranie'!A1" display="/" xr:uid="{00000000-0004-0000-0000-000004000000}"/>
    <hyperlink ref="A96" location="'SO01 - Búracie práce'!A1" display=" " xr:uid="{00000000-0004-0000-0000-000005000000}"/>
    <hyperlink ref="A97" location="'SO01 - Zdravotechnika'!A1" display="/" xr:uid="{00000000-0004-0000-0000-000006000000}"/>
    <hyperlink ref="A98" location="'SO01 - Vykurovanie'!A1" display="/" xr:uid="{00000000-0004-0000-0000-000007000000}"/>
    <hyperlink ref="A99" location="'SO01 - Vetranie'!A1" display="/" xr:uid="{00000000-0004-0000-0000-000008000000}"/>
    <hyperlink ref="A100" location="'SO01 - Chladenie'!A1" display="/" xr:uid="{00000000-0004-0000-0000-000009000000}"/>
    <hyperlink ref="A101" location="'SO01 - Elektroinštalácie'!A1" display="/" xr:uid="{00000000-0004-0000-0000-00000A000000}"/>
    <hyperlink ref="A108" location="'SO02 - Chladenie'!A1" display="'SO02 - Chladenie'!A1" xr:uid="{00000000-0004-0000-0000-00000B000000}"/>
    <hyperlink ref="A109" location="'SO02 - Elektroinštalácie'!A1" display="/" xr:uid="{00000000-0004-0000-0000-00000C000000}"/>
    <hyperlink ref="A111" location="'SO05 - Rekonštrukcia vodov.'!A1" display="'SO05 - Rekonštrukcia vodov.'!A1" xr:uid="{00000000-0004-0000-0000-00000D000000}"/>
    <hyperlink ref="A112" location="'SO08 - Kanalizačná prípojka'!A1" display="'SO08 - Kanalizačná prípojka'!A1" xr:uid="{00000000-0004-0000-0000-00000E000000}"/>
    <hyperlink ref="A113" location="'SO09 - Prípojka NN K'!A1" display="'SO09 - Prípojka NN K'!A1" xr:uid="{00000000-0004-0000-0000-00000F000000}"/>
    <hyperlink ref="A95" location="'SO01 - Centrum kultúrneho...'!C2" display="/" xr:uid="{00000000-0004-0000-0000-000010000000}"/>
    <hyperlink ref="A102" location="'SO01 - Slaboprúdové rozvody'!C2" display="/" xr:uid="{B4C6A717-AEB3-6049-A4B1-941A5DB929AC}"/>
    <hyperlink ref="A110" location="'SO02 - Slaboprúdové rozvody'!C2" display="/" xr:uid="{0A0B102A-85FE-324F-8629-443A1082EDEB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9">
    <pageSetUpPr fitToPage="1"/>
  </sheetPr>
  <dimension ref="B2:BM334"/>
  <sheetViews>
    <sheetView showGridLines="0" zoomScale="150" workbookViewId="0">
      <selection activeCell="D20" sqref="D20"/>
    </sheetView>
  </sheetViews>
  <sheetFormatPr defaultColWidth="12" defaultRowHeight="11.1"/>
  <cols>
    <col min="1" max="1" width="8.1640625" customWidth="1"/>
    <col min="2" max="2" width="1.1640625" customWidth="1"/>
    <col min="3" max="3" width="5.5" customWidth="1"/>
    <col min="4" max="4" width="4.1640625" customWidth="1"/>
    <col min="5" max="5" width="17.1640625" customWidth="1"/>
    <col min="6" max="6" width="50.6640625" customWidth="1"/>
    <col min="7" max="7" width="7.5" customWidth="1"/>
    <col min="8" max="8" width="11.5" customWidth="1"/>
    <col min="9" max="10" width="20.1640625" customWidth="1"/>
    <col min="11" max="11" width="20.1640625" hidden="1" customWidth="1"/>
    <col min="12" max="12" width="9.1640625" customWidth="1"/>
    <col min="13" max="13" width="10.6640625" hidden="1" customWidth="1"/>
    <col min="14" max="14" width="9.1640625" hidden="1"/>
    <col min="15" max="20" width="14.1640625" hidden="1" customWidth="1"/>
    <col min="21" max="21" width="16.1640625" hidden="1" customWidth="1"/>
    <col min="22" max="22" width="12.1640625" customWidth="1"/>
    <col min="23" max="23" width="16.1640625" customWidth="1"/>
    <col min="24" max="24" width="12.1640625" customWidth="1"/>
    <col min="25" max="25" width="15" customWidth="1"/>
    <col min="26" max="26" width="11" customWidth="1"/>
    <col min="27" max="27" width="15" customWidth="1"/>
    <col min="28" max="28" width="16.1640625" customWidth="1"/>
    <col min="29" max="29" width="11" customWidth="1"/>
    <col min="30" max="30" width="15" customWidth="1"/>
    <col min="31" max="31" width="16.1640625" customWidth="1"/>
    <col min="44" max="65" width="9.1640625" hidden="1"/>
  </cols>
  <sheetData>
    <row r="2" spans="2:46" ht="36.950000000000003" customHeight="1">
      <c r="L2" s="520" t="s">
        <v>5</v>
      </c>
      <c r="M2" s="567"/>
      <c r="N2" s="567"/>
      <c r="O2" s="567"/>
      <c r="P2" s="567"/>
      <c r="Q2" s="567"/>
      <c r="R2" s="567"/>
      <c r="S2" s="567"/>
      <c r="T2" s="567"/>
      <c r="U2" s="567"/>
      <c r="V2" s="567"/>
      <c r="AT2" s="13" t="s">
        <v>95</v>
      </c>
    </row>
    <row r="3" spans="2:46" ht="6.95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customHeight="1">
      <c r="B4" s="16"/>
      <c r="D4" s="17" t="s">
        <v>106</v>
      </c>
      <c r="L4" s="16"/>
      <c r="M4" s="76" t="s">
        <v>9</v>
      </c>
      <c r="AT4" s="13" t="s">
        <v>3</v>
      </c>
    </row>
    <row r="5" spans="2:46" ht="6.95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24" t="str">
        <f>'Rekapitulácia stavby'!K6</f>
        <v>Revitalizácia centra s ohľadom na zmenu klímy</v>
      </c>
      <c r="F7" s="525"/>
      <c r="G7" s="525"/>
      <c r="H7" s="525"/>
      <c r="L7" s="16"/>
    </row>
    <row r="8" spans="2:46" s="1" customFormat="1" ht="12" customHeight="1">
      <c r="B8" s="25"/>
      <c r="D8" s="22" t="s">
        <v>107</v>
      </c>
      <c r="L8" s="25"/>
    </row>
    <row r="9" spans="2:46" s="1" customFormat="1" ht="16.5" customHeight="1">
      <c r="B9" s="25"/>
      <c r="E9" s="517" t="s">
        <v>1971</v>
      </c>
      <c r="F9" s="526"/>
      <c r="G9" s="526"/>
      <c r="H9" s="52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" customHeight="1">
      <c r="B13" s="25"/>
      <c r="L13" s="25"/>
    </row>
    <row r="14" spans="2:46" s="1" customFormat="1" ht="12" customHeight="1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6.95" customHeight="1">
      <c r="B16" s="25"/>
      <c r="L16" s="25"/>
    </row>
    <row r="17" spans="2:12" s="1" customFormat="1" ht="12" customHeight="1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6.95" customHeight="1">
      <c r="B19" s="25"/>
      <c r="L19" s="25"/>
    </row>
    <row r="20" spans="2:12" s="1" customFormat="1" ht="12" customHeight="1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6.95" customHeight="1">
      <c r="B22" s="25"/>
      <c r="L22" s="25"/>
    </row>
    <row r="23" spans="2:12" s="1" customFormat="1" ht="12" customHeight="1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>
      <c r="B24" s="25"/>
      <c r="E24" s="20"/>
      <c r="I24" s="22" t="s">
        <v>24</v>
      </c>
      <c r="J24" s="20"/>
      <c r="L24" s="25"/>
    </row>
    <row r="25" spans="2:12" s="1" customFormat="1" ht="6.95" customHeight="1">
      <c r="B25" s="25"/>
      <c r="L25" s="25"/>
    </row>
    <row r="26" spans="2:12" s="1" customFormat="1" ht="12" customHeight="1">
      <c r="B26" s="25"/>
      <c r="D26" s="22" t="s">
        <v>32</v>
      </c>
      <c r="L26" s="25"/>
    </row>
    <row r="27" spans="2:12" s="7" customFormat="1" ht="83.25" customHeight="1">
      <c r="B27" s="77"/>
      <c r="E27" s="523" t="s">
        <v>33</v>
      </c>
      <c r="F27" s="523"/>
      <c r="G27" s="523"/>
      <c r="H27" s="523"/>
      <c r="L27" s="77"/>
    </row>
    <row r="28" spans="2:12" s="1" customFormat="1" ht="6.95" customHeight="1">
      <c r="B28" s="25"/>
      <c r="L28" s="25"/>
    </row>
    <row r="29" spans="2:12" s="1" customFormat="1" ht="6.95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34</v>
      </c>
      <c r="J30" s="56">
        <f>ROUND(J141, 2)</f>
        <v>0</v>
      </c>
      <c r="L30" s="25"/>
    </row>
    <row r="31" spans="2:12" s="1" customFormat="1" ht="6.95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45" customHeight="1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45" customHeight="1">
      <c r="B33" s="25"/>
      <c r="D33" s="46" t="s">
        <v>38</v>
      </c>
      <c r="E33" s="22" t="s">
        <v>39</v>
      </c>
      <c r="F33" s="79">
        <f>ROUND((SUM(BE141:BE333)),  2)</f>
        <v>0</v>
      </c>
      <c r="I33" s="80">
        <v>0.23</v>
      </c>
      <c r="J33" s="79">
        <f>ROUND(((SUM(BE141:BE333))*I33),  2)</f>
        <v>0</v>
      </c>
      <c r="L33" s="25"/>
    </row>
    <row r="34" spans="2:12" s="1" customFormat="1" ht="14.45" customHeight="1">
      <c r="B34" s="25"/>
      <c r="E34" s="22" t="s">
        <v>40</v>
      </c>
      <c r="F34" s="79">
        <f>ROUND((SUM(BF141:BF333)),  2)</f>
        <v>0</v>
      </c>
      <c r="I34" s="80">
        <v>0.23</v>
      </c>
      <c r="J34" s="79">
        <f>ROUND(((SUM(BF141:BF333))*I34),  2)</f>
        <v>0</v>
      </c>
      <c r="L34" s="25"/>
    </row>
    <row r="35" spans="2:12" s="1" customFormat="1" ht="14.45" hidden="1" customHeight="1">
      <c r="B35" s="25"/>
      <c r="E35" s="22" t="s">
        <v>41</v>
      </c>
      <c r="F35" s="79">
        <f>ROUND((SUM(BG141:BG333)),  2)</f>
        <v>0</v>
      </c>
      <c r="I35" s="80">
        <v>0.23</v>
      </c>
      <c r="J35" s="79">
        <f>0</f>
        <v>0</v>
      </c>
      <c r="L35" s="25"/>
    </row>
    <row r="36" spans="2:12" s="1" customFormat="1" ht="14.45" hidden="1" customHeight="1">
      <c r="B36" s="25"/>
      <c r="E36" s="22" t="s">
        <v>42</v>
      </c>
      <c r="F36" s="79">
        <f>ROUND((SUM(BH141:BH333)),  2)</f>
        <v>0</v>
      </c>
      <c r="I36" s="80">
        <v>0.23</v>
      </c>
      <c r="J36" s="79">
        <f>0</f>
        <v>0</v>
      </c>
      <c r="L36" s="25"/>
    </row>
    <row r="37" spans="2:12" s="1" customFormat="1" ht="14.45" hidden="1" customHeight="1">
      <c r="B37" s="25"/>
      <c r="E37" s="22" t="s">
        <v>43</v>
      </c>
      <c r="F37" s="79">
        <f>ROUND((SUM(BI141:BI333)),  2)</f>
        <v>0</v>
      </c>
      <c r="I37" s="80">
        <v>0</v>
      </c>
      <c r="J37" s="79">
        <f>0</f>
        <v>0</v>
      </c>
      <c r="L37" s="25"/>
    </row>
    <row r="38" spans="2:12" s="1" customFormat="1" ht="6.95" customHeight="1">
      <c r="B38" s="25"/>
      <c r="L38" s="25"/>
    </row>
    <row r="39" spans="2:12" s="1" customFormat="1" ht="25.5" customHeight="1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45" customHeight="1">
      <c r="B40" s="25"/>
      <c r="L40" s="25"/>
    </row>
    <row r="41" spans="2:12" ht="14.45" customHeight="1">
      <c r="B41" s="16"/>
      <c r="L41" s="16"/>
    </row>
    <row r="42" spans="2:12" ht="14.45" customHeight="1">
      <c r="B42" s="16"/>
      <c r="L42" s="16"/>
    </row>
    <row r="43" spans="2:12" ht="14.45" customHeight="1">
      <c r="B43" s="16"/>
      <c r="L43" s="16"/>
    </row>
    <row r="44" spans="2:12" ht="14.45" customHeight="1">
      <c r="B44" s="16"/>
      <c r="L44" s="16"/>
    </row>
    <row r="45" spans="2:12" ht="14.45" customHeight="1">
      <c r="B45" s="16"/>
      <c r="L45" s="16"/>
    </row>
    <row r="46" spans="2:12" ht="14.45" customHeight="1">
      <c r="B46" s="16"/>
      <c r="L46" s="16"/>
    </row>
    <row r="47" spans="2:12" ht="14.45" customHeight="1">
      <c r="B47" s="16"/>
      <c r="L47" s="16"/>
    </row>
    <row r="48" spans="2:12" ht="14.45" customHeight="1">
      <c r="B48" s="16"/>
      <c r="L48" s="16"/>
    </row>
    <row r="49" spans="2:12" ht="14.45" customHeight="1">
      <c r="B49" s="16"/>
      <c r="L49" s="16"/>
    </row>
    <row r="50" spans="2:12" s="1" customFormat="1" ht="14.45" customHeight="1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2.95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2.95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2.95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4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6.95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4.95" customHeight="1">
      <c r="B82" s="25"/>
      <c r="C82" s="17" t="s">
        <v>109</v>
      </c>
      <c r="L82" s="25"/>
    </row>
    <row r="83" spans="2:47" s="1" customFormat="1" ht="6.95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24" t="str">
        <f>E7</f>
        <v>Revitalizácia centra s ohľadom na zmenu klímy</v>
      </c>
      <c r="F85" s="525"/>
      <c r="G85" s="525"/>
      <c r="H85" s="525"/>
      <c r="L85" s="25"/>
    </row>
    <row r="86" spans="2:47" s="1" customFormat="1" ht="12" customHeight="1">
      <c r="B86" s="25"/>
      <c r="C86" s="22" t="s">
        <v>107</v>
      </c>
      <c r="L86" s="25"/>
    </row>
    <row r="87" spans="2:47" s="1" customFormat="1" ht="16.5" customHeight="1">
      <c r="B87" s="25"/>
      <c r="E87" s="517" t="str">
        <f>E9</f>
        <v>SO02 - Komunitný dom s ľudovou izbbou - Navrhovaný stav</v>
      </c>
      <c r="F87" s="526"/>
      <c r="G87" s="526"/>
      <c r="H87" s="526"/>
      <c r="L87" s="25"/>
    </row>
    <row r="88" spans="2:47" s="1" customFormat="1" ht="6.95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6.95" customHeight="1">
      <c r="B90" s="25"/>
      <c r="L90" s="25"/>
    </row>
    <row r="91" spans="2:47" s="1" customFormat="1" ht="39.950000000000003" customHeight="1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6" customHeight="1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35" customHeight="1">
      <c r="B93" s="25"/>
      <c r="L93" s="25"/>
    </row>
    <row r="94" spans="2:47" s="1" customFormat="1" ht="29.25" customHeight="1">
      <c r="B94" s="25"/>
      <c r="C94" s="89" t="s">
        <v>110</v>
      </c>
      <c r="D94" s="81"/>
      <c r="E94" s="81"/>
      <c r="F94" s="81"/>
      <c r="G94" s="81"/>
      <c r="H94" s="81"/>
      <c r="I94" s="81"/>
      <c r="J94" s="90" t="s">
        <v>111</v>
      </c>
      <c r="K94" s="81"/>
      <c r="L94" s="25"/>
    </row>
    <row r="95" spans="2:47" s="1" customFormat="1" ht="10.35" customHeight="1">
      <c r="B95" s="25"/>
      <c r="L95" s="25"/>
    </row>
    <row r="96" spans="2:47" s="1" customFormat="1" ht="22.7" customHeight="1">
      <c r="B96" s="25"/>
      <c r="C96" s="91" t="s">
        <v>112</v>
      </c>
      <c r="J96" s="56">
        <f>J141</f>
        <v>0</v>
      </c>
      <c r="L96" s="25"/>
      <c r="AU96" s="13" t="s">
        <v>113</v>
      </c>
    </row>
    <row r="97" spans="2:12" s="8" customFormat="1" ht="24.95" customHeight="1">
      <c r="B97" s="92"/>
      <c r="D97" s="93" t="s">
        <v>114</v>
      </c>
      <c r="E97" s="94"/>
      <c r="F97" s="94"/>
      <c r="G97" s="94"/>
      <c r="H97" s="94"/>
      <c r="I97" s="94"/>
      <c r="J97" s="95">
        <f>J142</f>
        <v>0</v>
      </c>
      <c r="L97" s="92"/>
    </row>
    <row r="98" spans="2:12" s="9" customFormat="1" ht="20.100000000000001" customHeight="1">
      <c r="B98" s="96"/>
      <c r="D98" s="97" t="s">
        <v>115</v>
      </c>
      <c r="E98" s="98"/>
      <c r="F98" s="98"/>
      <c r="G98" s="98"/>
      <c r="H98" s="98"/>
      <c r="I98" s="98"/>
      <c r="J98" s="99">
        <f>J143</f>
        <v>0</v>
      </c>
      <c r="L98" s="96"/>
    </row>
    <row r="99" spans="2:12" s="9" customFormat="1" ht="20.100000000000001" customHeight="1">
      <c r="B99" s="96"/>
      <c r="D99" s="97" t="s">
        <v>116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9" customFormat="1" ht="20.100000000000001" customHeight="1">
      <c r="B100" s="96"/>
      <c r="D100" s="97" t="s">
        <v>117</v>
      </c>
      <c r="E100" s="98"/>
      <c r="F100" s="98"/>
      <c r="G100" s="98"/>
      <c r="H100" s="98"/>
      <c r="I100" s="98"/>
      <c r="J100" s="99">
        <f>J167</f>
        <v>0</v>
      </c>
      <c r="L100" s="96"/>
    </row>
    <row r="101" spans="2:12" s="9" customFormat="1" ht="20.100000000000001" customHeight="1">
      <c r="B101" s="96"/>
      <c r="D101" s="97" t="s">
        <v>1972</v>
      </c>
      <c r="E101" s="98"/>
      <c r="F101" s="98"/>
      <c r="G101" s="98"/>
      <c r="H101" s="98"/>
      <c r="I101" s="98"/>
      <c r="J101" s="99">
        <f>J171</f>
        <v>0</v>
      </c>
      <c r="L101" s="96"/>
    </row>
    <row r="102" spans="2:12" s="9" customFormat="1" ht="20.100000000000001" customHeight="1">
      <c r="B102" s="96"/>
      <c r="D102" s="97" t="s">
        <v>1973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.100000000000001" customHeight="1">
      <c r="B103" s="96"/>
      <c r="D103" s="97" t="s">
        <v>119</v>
      </c>
      <c r="E103" s="98"/>
      <c r="F103" s="98"/>
      <c r="G103" s="98"/>
      <c r="H103" s="98"/>
      <c r="I103" s="98"/>
      <c r="J103" s="99">
        <f>J183</f>
        <v>0</v>
      </c>
      <c r="L103" s="96"/>
    </row>
    <row r="104" spans="2:12" s="9" customFormat="1" ht="20.100000000000001" customHeight="1">
      <c r="B104" s="96"/>
      <c r="D104" s="97" t="s">
        <v>120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9" customFormat="1" ht="20.100000000000001" customHeight="1">
      <c r="B105" s="96"/>
      <c r="D105" s="97" t="s">
        <v>121</v>
      </c>
      <c r="E105" s="98"/>
      <c r="F105" s="98"/>
      <c r="G105" s="98"/>
      <c r="H105" s="98"/>
      <c r="I105" s="98"/>
      <c r="J105" s="99">
        <f>J209</f>
        <v>0</v>
      </c>
      <c r="L105" s="96"/>
    </row>
    <row r="106" spans="2:12" s="8" customFormat="1" ht="24.95" customHeight="1">
      <c r="B106" s="92"/>
      <c r="D106" s="93" t="s">
        <v>122</v>
      </c>
      <c r="E106" s="94"/>
      <c r="F106" s="94"/>
      <c r="G106" s="94"/>
      <c r="H106" s="94"/>
      <c r="I106" s="94"/>
      <c r="J106" s="95">
        <f>J211</f>
        <v>0</v>
      </c>
      <c r="L106" s="92"/>
    </row>
    <row r="107" spans="2:12" s="9" customFormat="1" ht="20.100000000000001" customHeight="1">
      <c r="B107" s="96"/>
      <c r="D107" s="97" t="s">
        <v>123</v>
      </c>
      <c r="E107" s="98"/>
      <c r="F107" s="98"/>
      <c r="G107" s="98"/>
      <c r="H107" s="98"/>
      <c r="I107" s="98"/>
      <c r="J107" s="99">
        <f>J212</f>
        <v>0</v>
      </c>
      <c r="L107" s="96"/>
    </row>
    <row r="108" spans="2:12" s="9" customFormat="1" ht="20.100000000000001" customHeight="1">
      <c r="B108" s="96"/>
      <c r="D108" s="97" t="s">
        <v>124</v>
      </c>
      <c r="E108" s="98"/>
      <c r="F108" s="98"/>
      <c r="G108" s="98"/>
      <c r="H108" s="98"/>
      <c r="I108" s="98"/>
      <c r="J108" s="99">
        <f>J217</f>
        <v>0</v>
      </c>
      <c r="L108" s="96"/>
    </row>
    <row r="109" spans="2:12" s="9" customFormat="1" ht="20.100000000000001" customHeight="1">
      <c r="B109" s="96"/>
      <c r="D109" s="97" t="s">
        <v>125</v>
      </c>
      <c r="E109" s="98"/>
      <c r="F109" s="98"/>
      <c r="G109" s="98"/>
      <c r="H109" s="98"/>
      <c r="I109" s="98"/>
      <c r="J109" s="99">
        <f>J226</f>
        <v>0</v>
      </c>
      <c r="L109" s="96"/>
    </row>
    <row r="110" spans="2:12" s="9" customFormat="1" ht="20.100000000000001" customHeight="1">
      <c r="B110" s="96"/>
      <c r="D110" s="97" t="s">
        <v>126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.100000000000001" customHeight="1">
      <c r="B111" s="96"/>
      <c r="D111" s="97" t="s">
        <v>127</v>
      </c>
      <c r="E111" s="98"/>
      <c r="F111" s="98"/>
      <c r="G111" s="98"/>
      <c r="H111" s="98"/>
      <c r="I111" s="98"/>
      <c r="J111" s="99">
        <f>J251</f>
        <v>0</v>
      </c>
      <c r="L111" s="96"/>
    </row>
    <row r="112" spans="2:12" s="9" customFormat="1" ht="20.100000000000001" customHeight="1">
      <c r="B112" s="96"/>
      <c r="D112" s="97" t="s">
        <v>128</v>
      </c>
      <c r="E112" s="98"/>
      <c r="F112" s="98"/>
      <c r="G112" s="98"/>
      <c r="H112" s="98"/>
      <c r="I112" s="98"/>
      <c r="J112" s="99">
        <f>J258</f>
        <v>0</v>
      </c>
      <c r="L112" s="96"/>
    </row>
    <row r="113" spans="2:12" s="9" customFormat="1" ht="20.100000000000001" customHeight="1">
      <c r="B113" s="96"/>
      <c r="D113" s="97" t="s">
        <v>129</v>
      </c>
      <c r="E113" s="98"/>
      <c r="F113" s="98"/>
      <c r="G113" s="98"/>
      <c r="H113" s="98"/>
      <c r="I113" s="98"/>
      <c r="J113" s="99">
        <f>J266</f>
        <v>0</v>
      </c>
      <c r="L113" s="96"/>
    </row>
    <row r="114" spans="2:12" s="9" customFormat="1" ht="20.100000000000001" customHeight="1">
      <c r="B114" s="96"/>
      <c r="D114" s="97" t="s">
        <v>130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.100000000000001" customHeight="1">
      <c r="B115" s="96"/>
      <c r="D115" s="97" t="s">
        <v>131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.100000000000001" customHeight="1">
      <c r="B116" s="96"/>
      <c r="D116" s="97" t="s">
        <v>132</v>
      </c>
      <c r="E116" s="98"/>
      <c r="F116" s="98"/>
      <c r="G116" s="98"/>
      <c r="H116" s="98"/>
      <c r="I116" s="98"/>
      <c r="J116" s="99">
        <f>J298</f>
        <v>0</v>
      </c>
      <c r="L116" s="96"/>
    </row>
    <row r="117" spans="2:12" s="9" customFormat="1" ht="20.100000000000001" customHeight="1">
      <c r="B117" s="96"/>
      <c r="D117" s="97" t="s">
        <v>133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.100000000000001" customHeight="1">
      <c r="B118" s="96"/>
      <c r="D118" s="97" t="s">
        <v>134</v>
      </c>
      <c r="E118" s="98"/>
      <c r="F118" s="98"/>
      <c r="G118" s="98"/>
      <c r="H118" s="98"/>
      <c r="I118" s="98"/>
      <c r="J118" s="99">
        <f>J314</f>
        <v>0</v>
      </c>
      <c r="L118" s="96"/>
    </row>
    <row r="119" spans="2:12" s="9" customFormat="1" ht="20.100000000000001" customHeight="1">
      <c r="B119" s="96"/>
      <c r="D119" s="97" t="s">
        <v>135</v>
      </c>
      <c r="E119" s="98"/>
      <c r="F119" s="98"/>
      <c r="G119" s="98"/>
      <c r="H119" s="98"/>
      <c r="I119" s="98"/>
      <c r="J119" s="99">
        <f>J318</f>
        <v>0</v>
      </c>
      <c r="L119" s="96"/>
    </row>
    <row r="120" spans="2:12" s="9" customFormat="1" ht="20.100000000000001" customHeight="1">
      <c r="B120" s="96"/>
      <c r="D120" s="97" t="s">
        <v>136</v>
      </c>
      <c r="E120" s="98"/>
      <c r="F120" s="98"/>
      <c r="G120" s="98"/>
      <c r="H120" s="98"/>
      <c r="I120" s="98"/>
      <c r="J120" s="99">
        <f>J322</f>
        <v>0</v>
      </c>
      <c r="L120" s="96"/>
    </row>
    <row r="121" spans="2:12" s="9" customFormat="1" ht="20.100000000000001" customHeight="1">
      <c r="B121" s="96"/>
      <c r="D121" s="97" t="s">
        <v>137</v>
      </c>
      <c r="E121" s="98"/>
      <c r="F121" s="98"/>
      <c r="G121" s="98"/>
      <c r="H121" s="98"/>
      <c r="I121" s="98"/>
      <c r="J121" s="99">
        <f>J329</f>
        <v>0</v>
      </c>
      <c r="L121" s="96"/>
    </row>
    <row r="122" spans="2:12" s="1" customFormat="1" ht="21.75" customHeight="1">
      <c r="B122" s="25"/>
      <c r="L122" s="25"/>
    </row>
    <row r="123" spans="2:12" s="1" customFormat="1" ht="6.95" customHeight="1">
      <c r="B123" s="37"/>
      <c r="C123" s="38"/>
      <c r="D123" s="38"/>
      <c r="E123" s="38"/>
      <c r="F123" s="38"/>
      <c r="G123" s="38"/>
      <c r="H123" s="38"/>
      <c r="I123" s="38"/>
      <c r="J123" s="38"/>
      <c r="K123" s="38"/>
      <c r="L123" s="25"/>
    </row>
    <row r="127" spans="2:12" s="1" customFormat="1" ht="6.95" customHeight="1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25"/>
    </row>
    <row r="128" spans="2:12" s="1" customFormat="1" ht="24.95" customHeight="1">
      <c r="B128" s="25"/>
      <c r="C128" s="17" t="s">
        <v>138</v>
      </c>
      <c r="L128" s="25"/>
    </row>
    <row r="129" spans="2:65" s="1" customFormat="1" ht="6.95" customHeight="1">
      <c r="B129" s="25"/>
      <c r="L129" s="25"/>
    </row>
    <row r="130" spans="2:65" s="1" customFormat="1" ht="12" customHeight="1">
      <c r="B130" s="25"/>
      <c r="C130" s="22" t="s">
        <v>13</v>
      </c>
      <c r="L130" s="25"/>
    </row>
    <row r="131" spans="2:65" s="1" customFormat="1" ht="16.5" customHeight="1">
      <c r="B131" s="25"/>
      <c r="E131" s="524" t="str">
        <f>E7</f>
        <v>Revitalizácia centra s ohľadom na zmenu klímy</v>
      </c>
      <c r="F131" s="525"/>
      <c r="G131" s="525"/>
      <c r="H131" s="525"/>
      <c r="L131" s="25"/>
    </row>
    <row r="132" spans="2:65" s="1" customFormat="1" ht="12" customHeight="1">
      <c r="B132" s="25"/>
      <c r="C132" s="22" t="s">
        <v>107</v>
      </c>
      <c r="L132" s="25"/>
    </row>
    <row r="133" spans="2:65" s="1" customFormat="1" ht="16.5" customHeight="1">
      <c r="B133" s="25"/>
      <c r="E133" s="517" t="str">
        <f>E9</f>
        <v>SO02 - Komunitný dom s ľudovou izbbou - Navrhovaný stav</v>
      </c>
      <c r="F133" s="526"/>
      <c r="G133" s="526"/>
      <c r="H133" s="526"/>
      <c r="L133" s="25"/>
    </row>
    <row r="134" spans="2:65" s="1" customFormat="1" ht="6.95" customHeight="1">
      <c r="B134" s="25"/>
      <c r="L134" s="25"/>
    </row>
    <row r="135" spans="2:65" s="1" customFormat="1" ht="12" customHeight="1">
      <c r="B135" s="25"/>
      <c r="C135" s="22" t="s">
        <v>17</v>
      </c>
      <c r="F135" s="20" t="str">
        <f>F12</f>
        <v>k.ú.Kostolná pri Dunaji,p.č.56/1,2,57/1,2,66/1,2</v>
      </c>
      <c r="I135" s="22" t="s">
        <v>19</v>
      </c>
      <c r="J135" s="43">
        <f>IF(J12="","",J12)</f>
        <v>0</v>
      </c>
      <c r="L135" s="25"/>
    </row>
    <row r="136" spans="2:65" s="1" customFormat="1" ht="6.95" customHeight="1">
      <c r="B136" s="25"/>
      <c r="L136" s="25"/>
    </row>
    <row r="137" spans="2:65" s="1" customFormat="1" ht="39.950000000000003" customHeight="1">
      <c r="B137" s="25"/>
      <c r="C137" s="22" t="s">
        <v>20</v>
      </c>
      <c r="F137" s="20" t="str">
        <f>E15</f>
        <v>Obec Kostolná pri Dunaji,59, 903 01</v>
      </c>
      <c r="I137" s="22" t="s">
        <v>28</v>
      </c>
      <c r="J137" s="23" t="str">
        <f>E21</f>
        <v>Ing.arch Zuzana Kierulfová, Ing. Matej Orolín</v>
      </c>
      <c r="L137" s="25"/>
    </row>
    <row r="138" spans="2:65" s="1" customFormat="1" ht="54.6" customHeight="1">
      <c r="B138" s="25"/>
      <c r="C138" s="22" t="s">
        <v>26</v>
      </c>
      <c r="F138" s="20" t="str">
        <f>IF(E18="","",E18)</f>
        <v>Podľa výberu investora</v>
      </c>
      <c r="I138" s="22" t="s">
        <v>31</v>
      </c>
      <c r="J138" s="23"/>
      <c r="L138" s="25"/>
    </row>
    <row r="139" spans="2:65" s="1" customFormat="1" ht="10.35" customHeight="1">
      <c r="B139" s="25"/>
      <c r="L139" s="25"/>
    </row>
    <row r="140" spans="2:65" s="10" customFormat="1" ht="29.25" customHeight="1">
      <c r="B140" s="100"/>
      <c r="C140" s="101" t="s">
        <v>139</v>
      </c>
      <c r="D140" s="102" t="s">
        <v>59</v>
      </c>
      <c r="E140" s="102" t="s">
        <v>55</v>
      </c>
      <c r="F140" s="102" t="s">
        <v>56</v>
      </c>
      <c r="G140" s="102" t="s">
        <v>140</v>
      </c>
      <c r="H140" s="102" t="s">
        <v>141</v>
      </c>
      <c r="I140" s="102" t="s">
        <v>142</v>
      </c>
      <c r="J140" s="103" t="s">
        <v>111</v>
      </c>
      <c r="K140" s="104" t="s">
        <v>143</v>
      </c>
      <c r="L140" s="100"/>
      <c r="M140" s="50" t="s">
        <v>1</v>
      </c>
      <c r="N140" s="51" t="s">
        <v>38</v>
      </c>
      <c r="O140" s="51" t="s">
        <v>144</v>
      </c>
      <c r="P140" s="51" t="s">
        <v>145</v>
      </c>
      <c r="Q140" s="51" t="s">
        <v>146</v>
      </c>
      <c r="R140" s="51" t="s">
        <v>147</v>
      </c>
      <c r="S140" s="51" t="s">
        <v>148</v>
      </c>
      <c r="T140" s="52" t="s">
        <v>149</v>
      </c>
    </row>
    <row r="141" spans="2:65" s="1" customFormat="1" ht="22.7" customHeight="1">
      <c r="B141" s="25"/>
      <c r="C141" s="55" t="s">
        <v>112</v>
      </c>
      <c r="J141" s="105">
        <f>J142+J211</f>
        <v>0</v>
      </c>
      <c r="L141" s="25"/>
      <c r="M141" s="53"/>
      <c r="N141" s="44"/>
      <c r="O141" s="44"/>
      <c r="P141" s="106">
        <f>P142+P211</f>
        <v>2670.82642373</v>
      </c>
      <c r="Q141" s="44"/>
      <c r="R141" s="106">
        <f>R142+R211</f>
        <v>214.16391350999999</v>
      </c>
      <c r="S141" s="44"/>
      <c r="T141" s="107">
        <f>T142+T211</f>
        <v>0</v>
      </c>
      <c r="AT141" s="13" t="s">
        <v>73</v>
      </c>
      <c r="AU141" s="13" t="s">
        <v>113</v>
      </c>
      <c r="BK141" s="108">
        <f>BK142+BK211</f>
        <v>0</v>
      </c>
    </row>
    <row r="142" spans="2:65" s="11" customFormat="1" ht="26.1" customHeight="1">
      <c r="B142" s="109"/>
      <c r="D142" s="110" t="s">
        <v>73</v>
      </c>
      <c r="E142" s="111" t="s">
        <v>150</v>
      </c>
      <c r="F142" s="111" t="s">
        <v>151</v>
      </c>
      <c r="J142" s="112">
        <f>J143+J153+J167+J171+J176+J183+J199+J209</f>
        <v>0</v>
      </c>
      <c r="L142" s="109"/>
      <c r="M142" s="113"/>
      <c r="P142" s="114">
        <f>P143+P153+P167+P171+P176+P183+P199+P209</f>
        <v>1287.85657416</v>
      </c>
      <c r="R142" s="114">
        <f>R143+R153+R167+R171+R176+R183+R199+R209</f>
        <v>173.14619198999998</v>
      </c>
      <c r="T142" s="115">
        <f>T143+T153+T167+T171+T176+T183+T199+T209</f>
        <v>0</v>
      </c>
      <c r="AR142" s="110" t="s">
        <v>82</v>
      </c>
      <c r="AT142" s="116" t="s">
        <v>73</v>
      </c>
      <c r="AU142" s="116" t="s">
        <v>74</v>
      </c>
      <c r="AY142" s="110" t="s">
        <v>152</v>
      </c>
      <c r="BK142" s="117">
        <f>BK143+BK153+BK167+BK171+BK176+BK183+BK199+BK209</f>
        <v>0</v>
      </c>
    </row>
    <row r="143" spans="2:65" s="11" customFormat="1" ht="22.7" customHeight="1">
      <c r="B143" s="109"/>
      <c r="D143" s="110" t="s">
        <v>73</v>
      </c>
      <c r="E143" s="118" t="s">
        <v>82</v>
      </c>
      <c r="F143" s="118" t="s">
        <v>153</v>
      </c>
      <c r="J143" s="119">
        <f>BK143</f>
        <v>0</v>
      </c>
      <c r="L143" s="109"/>
      <c r="M143" s="113"/>
      <c r="P143" s="114">
        <f>SUM(P144:P152)</f>
        <v>42.95223279999999</v>
      </c>
      <c r="R143" s="114">
        <f>SUM(R144:R152)</f>
        <v>0</v>
      </c>
      <c r="T143" s="115">
        <f>SUM(T144:T152)</f>
        <v>0</v>
      </c>
      <c r="AR143" s="110" t="s">
        <v>82</v>
      </c>
      <c r="AT143" s="116" t="s">
        <v>73</v>
      </c>
      <c r="AU143" s="116" t="s">
        <v>82</v>
      </c>
      <c r="AY143" s="110" t="s">
        <v>152</v>
      </c>
      <c r="BK143" s="117">
        <f>SUM(BK144:BK152)</f>
        <v>0</v>
      </c>
    </row>
    <row r="144" spans="2:65" s="1" customFormat="1" ht="24.2" customHeight="1">
      <c r="B144" s="120"/>
      <c r="C144" s="121" t="s">
        <v>82</v>
      </c>
      <c r="D144" s="121" t="s">
        <v>154</v>
      </c>
      <c r="E144" s="122" t="s">
        <v>913</v>
      </c>
      <c r="F144" s="123" t="s">
        <v>1974</v>
      </c>
      <c r="G144" s="124" t="s">
        <v>157</v>
      </c>
      <c r="H144" s="125">
        <v>9.68</v>
      </c>
      <c r="I144" s="126"/>
      <c r="J144" s="126">
        <f t="shared" ref="J144:J152" si="0">ROUND(I144*H144,2)</f>
        <v>0</v>
      </c>
      <c r="K144" s="127"/>
      <c r="L144" s="25"/>
      <c r="M144" s="128" t="s">
        <v>1</v>
      </c>
      <c r="N144" s="129" t="s">
        <v>40</v>
      </c>
      <c r="O144" s="130">
        <v>2.5139999999999998</v>
      </c>
      <c r="P144" s="130">
        <f t="shared" ref="P144:P152" si="1">O144*H144</f>
        <v>24.335519999999999</v>
      </c>
      <c r="Q144" s="130">
        <v>0</v>
      </c>
      <c r="R144" s="130">
        <f t="shared" ref="R144:R152" si="2">Q144*H144</f>
        <v>0</v>
      </c>
      <c r="S144" s="130">
        <v>0</v>
      </c>
      <c r="T144" s="131">
        <f t="shared" ref="T144:T152" si="3">S144*H144</f>
        <v>0</v>
      </c>
      <c r="AR144" s="132" t="s">
        <v>158</v>
      </c>
      <c r="AT144" s="132" t="s">
        <v>154</v>
      </c>
      <c r="AU144" s="132" t="s">
        <v>159</v>
      </c>
      <c r="AY144" s="13" t="s">
        <v>152</v>
      </c>
      <c r="BE144" s="133">
        <f t="shared" ref="BE144:BE152" si="4">IF(N144="základná",J144,0)</f>
        <v>0</v>
      </c>
      <c r="BF144" s="133">
        <f t="shared" ref="BF144:BF152" si="5">IF(N144="znížená",J144,0)</f>
        <v>0</v>
      </c>
      <c r="BG144" s="133">
        <f t="shared" ref="BG144:BG152" si="6">IF(N144="zákl. prenesená",J144,0)</f>
        <v>0</v>
      </c>
      <c r="BH144" s="133">
        <f t="shared" ref="BH144:BH152" si="7">IF(N144="zníž. prenesená",J144,0)</f>
        <v>0</v>
      </c>
      <c r="BI144" s="133">
        <f t="shared" ref="BI144:BI152" si="8">IF(N144="nulová",J144,0)</f>
        <v>0</v>
      </c>
      <c r="BJ144" s="13" t="s">
        <v>159</v>
      </c>
      <c r="BK144" s="133">
        <f t="shared" ref="BK144:BK152" si="9">ROUND(I144*H144,2)</f>
        <v>0</v>
      </c>
      <c r="BL144" s="13" t="s">
        <v>158</v>
      </c>
      <c r="BM144" s="132" t="s">
        <v>1975</v>
      </c>
    </row>
    <row r="145" spans="2:65" s="1" customFormat="1" ht="26.1">
      <c r="B145" s="120"/>
      <c r="C145" s="121" t="s">
        <v>159</v>
      </c>
      <c r="D145" s="121" t="s">
        <v>154</v>
      </c>
      <c r="E145" s="122" t="s">
        <v>155</v>
      </c>
      <c r="F145" s="123" t="s">
        <v>1976</v>
      </c>
      <c r="G145" s="124" t="s">
        <v>157</v>
      </c>
      <c r="H145" s="125">
        <v>1.792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7.2869999999999999</v>
      </c>
      <c r="P145" s="130">
        <f t="shared" si="1"/>
        <v>13.058304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158</v>
      </c>
      <c r="AT145" s="132" t="s">
        <v>154</v>
      </c>
      <c r="AU145" s="132" t="s">
        <v>159</v>
      </c>
      <c r="AY145" s="13" t="s">
        <v>152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159</v>
      </c>
      <c r="BK145" s="133">
        <f t="shared" si="9"/>
        <v>0</v>
      </c>
      <c r="BL145" s="13" t="s">
        <v>158</v>
      </c>
      <c r="BM145" s="132" t="s">
        <v>1977</v>
      </c>
    </row>
    <row r="146" spans="2:65" s="1" customFormat="1" ht="37.700000000000003" customHeight="1">
      <c r="B146" s="120"/>
      <c r="C146" s="121" t="s">
        <v>164</v>
      </c>
      <c r="D146" s="121" t="s">
        <v>154</v>
      </c>
      <c r="E146" s="122" t="s">
        <v>161</v>
      </c>
      <c r="F146" s="123" t="s">
        <v>162</v>
      </c>
      <c r="G146" s="124" t="s">
        <v>157</v>
      </c>
      <c r="H146" s="125">
        <v>3.82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0.61299999999999999</v>
      </c>
      <c r="P146" s="130">
        <f t="shared" si="1"/>
        <v>2.3416600000000001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158</v>
      </c>
      <c r="AT146" s="132" t="s">
        <v>154</v>
      </c>
      <c r="AU146" s="132" t="s">
        <v>159</v>
      </c>
      <c r="AY146" s="13" t="s">
        <v>152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159</v>
      </c>
      <c r="BK146" s="133">
        <f t="shared" si="9"/>
        <v>0</v>
      </c>
      <c r="BL146" s="13" t="s">
        <v>158</v>
      </c>
      <c r="BM146" s="132" t="s">
        <v>1978</v>
      </c>
    </row>
    <row r="147" spans="2:65" s="1" customFormat="1" ht="24.2" customHeight="1">
      <c r="B147" s="120"/>
      <c r="C147" s="121" t="s">
        <v>158</v>
      </c>
      <c r="D147" s="121" t="s">
        <v>154</v>
      </c>
      <c r="E147" s="122" t="s">
        <v>165</v>
      </c>
      <c r="F147" s="123" t="s">
        <v>166</v>
      </c>
      <c r="G147" s="124" t="s">
        <v>157</v>
      </c>
      <c r="H147" s="125">
        <v>11.472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8.1000000000000003E-2</v>
      </c>
      <c r="P147" s="130">
        <f t="shared" si="1"/>
        <v>0.92923199999999995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158</v>
      </c>
      <c r="AT147" s="132" t="s">
        <v>154</v>
      </c>
      <c r="AU147" s="132" t="s">
        <v>159</v>
      </c>
      <c r="AY147" s="13" t="s">
        <v>152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159</v>
      </c>
      <c r="BK147" s="133">
        <f t="shared" si="9"/>
        <v>0</v>
      </c>
      <c r="BL147" s="13" t="s">
        <v>158</v>
      </c>
      <c r="BM147" s="132" t="s">
        <v>1979</v>
      </c>
    </row>
    <row r="148" spans="2:65" s="1" customFormat="1" ht="37.700000000000003" customHeight="1">
      <c r="B148" s="120"/>
      <c r="C148" s="121" t="s">
        <v>171</v>
      </c>
      <c r="D148" s="121" t="s">
        <v>154</v>
      </c>
      <c r="E148" s="122" t="s">
        <v>168</v>
      </c>
      <c r="F148" s="123" t="s">
        <v>169</v>
      </c>
      <c r="G148" s="124" t="s">
        <v>157</v>
      </c>
      <c r="H148" s="125">
        <v>11.472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5.4399999999999997E-2</v>
      </c>
      <c r="P148" s="130">
        <f t="shared" si="1"/>
        <v>0.62407679999999999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158</v>
      </c>
      <c r="AT148" s="132" t="s">
        <v>154</v>
      </c>
      <c r="AU148" s="132" t="s">
        <v>159</v>
      </c>
      <c r="AY148" s="13" t="s">
        <v>152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159</v>
      </c>
      <c r="BK148" s="133">
        <f t="shared" si="9"/>
        <v>0</v>
      </c>
      <c r="BL148" s="13" t="s">
        <v>158</v>
      </c>
      <c r="BM148" s="132" t="s">
        <v>1980</v>
      </c>
    </row>
    <row r="149" spans="2:65" s="1" customFormat="1" ht="51.95">
      <c r="B149" s="120"/>
      <c r="C149" s="121" t="s">
        <v>175</v>
      </c>
      <c r="D149" s="121" t="s">
        <v>154</v>
      </c>
      <c r="E149" s="122" t="s">
        <v>172</v>
      </c>
      <c r="F149" s="123" t="s">
        <v>173</v>
      </c>
      <c r="G149" s="124" t="s">
        <v>157</v>
      </c>
      <c r="H149" s="125">
        <v>114.72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5.0000000000000001E-3</v>
      </c>
      <c r="P149" s="130">
        <f t="shared" si="1"/>
        <v>0.5736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158</v>
      </c>
      <c r="AT149" s="132" t="s">
        <v>154</v>
      </c>
      <c r="AU149" s="132" t="s">
        <v>159</v>
      </c>
      <c r="AY149" s="13" t="s">
        <v>152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159</v>
      </c>
      <c r="BK149" s="133">
        <f t="shared" si="9"/>
        <v>0</v>
      </c>
      <c r="BL149" s="13" t="s">
        <v>158</v>
      </c>
      <c r="BM149" s="132" t="s">
        <v>1981</v>
      </c>
    </row>
    <row r="150" spans="2:65" s="1" customFormat="1" ht="24.2" customHeight="1">
      <c r="B150" s="120"/>
      <c r="C150" s="121" t="s">
        <v>179</v>
      </c>
      <c r="D150" s="121" t="s">
        <v>154</v>
      </c>
      <c r="E150" s="122" t="s">
        <v>176</v>
      </c>
      <c r="F150" s="123" t="s">
        <v>177</v>
      </c>
      <c r="G150" s="124" t="s">
        <v>157</v>
      </c>
      <c r="H150" s="125">
        <v>11.472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8.6999999999999994E-2</v>
      </c>
      <c r="P150" s="130">
        <f t="shared" si="1"/>
        <v>0.99806399999999984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158</v>
      </c>
      <c r="AT150" s="132" t="s">
        <v>154</v>
      </c>
      <c r="AU150" s="132" t="s">
        <v>159</v>
      </c>
      <c r="AY150" s="13" t="s">
        <v>152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159</v>
      </c>
      <c r="BK150" s="133">
        <f t="shared" si="9"/>
        <v>0</v>
      </c>
      <c r="BL150" s="13" t="s">
        <v>158</v>
      </c>
      <c r="BM150" s="132" t="s">
        <v>1982</v>
      </c>
    </row>
    <row r="151" spans="2:65" s="1" customFormat="1" ht="26.1">
      <c r="B151" s="120"/>
      <c r="C151" s="121" t="s">
        <v>183</v>
      </c>
      <c r="D151" s="121" t="s">
        <v>154</v>
      </c>
      <c r="E151" s="122" t="s">
        <v>180</v>
      </c>
      <c r="F151" s="123" t="s">
        <v>181</v>
      </c>
      <c r="G151" s="124" t="s">
        <v>157</v>
      </c>
      <c r="H151" s="125">
        <v>11.472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8.0000000000000002E-3</v>
      </c>
      <c r="P151" s="130">
        <f t="shared" si="1"/>
        <v>9.1775999999999996E-2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158</v>
      </c>
      <c r="AT151" s="132" t="s">
        <v>154</v>
      </c>
      <c r="AU151" s="132" t="s">
        <v>159</v>
      </c>
      <c r="AY151" s="13" t="s">
        <v>152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159</v>
      </c>
      <c r="BK151" s="133">
        <f t="shared" si="9"/>
        <v>0</v>
      </c>
      <c r="BL151" s="13" t="s">
        <v>158</v>
      </c>
      <c r="BM151" s="132" t="s">
        <v>1983</v>
      </c>
    </row>
    <row r="152" spans="2:65" s="1" customFormat="1" ht="24.2" customHeight="1">
      <c r="B152" s="120"/>
      <c r="C152" s="121" t="s">
        <v>189</v>
      </c>
      <c r="D152" s="121" t="s">
        <v>154</v>
      </c>
      <c r="E152" s="122" t="s">
        <v>184</v>
      </c>
      <c r="F152" s="123" t="s">
        <v>185</v>
      </c>
      <c r="G152" s="124" t="s">
        <v>186</v>
      </c>
      <c r="H152" s="125">
        <v>17.207999999999998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158</v>
      </c>
      <c r="AT152" s="132" t="s">
        <v>154</v>
      </c>
      <c r="AU152" s="132" t="s">
        <v>159</v>
      </c>
      <c r="AY152" s="13" t="s">
        <v>152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159</v>
      </c>
      <c r="BK152" s="133">
        <f t="shared" si="9"/>
        <v>0</v>
      </c>
      <c r="BL152" s="13" t="s">
        <v>158</v>
      </c>
      <c r="BM152" s="132" t="s">
        <v>1984</v>
      </c>
    </row>
    <row r="153" spans="2:65" s="11" customFormat="1" ht="22.7" customHeight="1">
      <c r="B153" s="109"/>
      <c r="D153" s="110" t="s">
        <v>73</v>
      </c>
      <c r="E153" s="118" t="s">
        <v>159</v>
      </c>
      <c r="F153" s="118" t="s">
        <v>188</v>
      </c>
      <c r="J153" s="119">
        <f>BK153</f>
        <v>0</v>
      </c>
      <c r="L153" s="109"/>
      <c r="M153" s="113"/>
      <c r="P153" s="114">
        <f>SUM(P154:P166)</f>
        <v>111.70266399999998</v>
      </c>
      <c r="R153" s="114">
        <f>SUM(R154:R166)</f>
        <v>96.501093979999979</v>
      </c>
      <c r="T153" s="115">
        <f>SUM(T154:T166)</f>
        <v>0</v>
      </c>
      <c r="AR153" s="110" t="s">
        <v>82</v>
      </c>
      <c r="AT153" s="116" t="s">
        <v>73</v>
      </c>
      <c r="AU153" s="116" t="s">
        <v>82</v>
      </c>
      <c r="AY153" s="110" t="s">
        <v>152</v>
      </c>
      <c r="BK153" s="117">
        <f>SUM(BK154:BK166)</f>
        <v>0</v>
      </c>
    </row>
    <row r="154" spans="2:65" s="1" customFormat="1" ht="24.2" customHeight="1">
      <c r="B154" s="120"/>
      <c r="C154" s="121" t="s">
        <v>193</v>
      </c>
      <c r="D154" s="121" t="s">
        <v>154</v>
      </c>
      <c r="E154" s="122" t="s">
        <v>190</v>
      </c>
      <c r="F154" s="123" t="s">
        <v>191</v>
      </c>
      <c r="G154" s="124" t="s">
        <v>157</v>
      </c>
      <c r="H154" s="125">
        <v>12.021000000000001</v>
      </c>
      <c r="I154" s="126"/>
      <c r="J154" s="126">
        <f t="shared" ref="J154:J166" si="10">ROUND(I154*H154,2)</f>
        <v>0</v>
      </c>
      <c r="K154" s="127"/>
      <c r="L154" s="25"/>
      <c r="M154" s="128" t="s">
        <v>1</v>
      </c>
      <c r="N154" s="129" t="s">
        <v>40</v>
      </c>
      <c r="O154" s="130">
        <v>1.097</v>
      </c>
      <c r="P154" s="130">
        <f t="shared" ref="P154:P166" si="11">O154*H154</f>
        <v>13.187037</v>
      </c>
      <c r="Q154" s="130">
        <v>2.0699999999999998</v>
      </c>
      <c r="R154" s="130">
        <f t="shared" ref="R154:R166" si="12">Q154*H154</f>
        <v>24.883469999999999</v>
      </c>
      <c r="S154" s="130">
        <v>0</v>
      </c>
      <c r="T154" s="131">
        <f t="shared" ref="T154:T166" si="13">S154*H154</f>
        <v>0</v>
      </c>
      <c r="AR154" s="132" t="s">
        <v>158</v>
      </c>
      <c r="AT154" s="132" t="s">
        <v>154</v>
      </c>
      <c r="AU154" s="132" t="s">
        <v>159</v>
      </c>
      <c r="AY154" s="13" t="s">
        <v>152</v>
      </c>
      <c r="BE154" s="133">
        <f t="shared" ref="BE154:BE166" si="14">IF(N154="základná",J154,0)</f>
        <v>0</v>
      </c>
      <c r="BF154" s="133">
        <f t="shared" ref="BF154:BF166" si="15">IF(N154="znížená",J154,0)</f>
        <v>0</v>
      </c>
      <c r="BG154" s="133">
        <f t="shared" ref="BG154:BG166" si="16">IF(N154="zákl. prenesená",J154,0)</f>
        <v>0</v>
      </c>
      <c r="BH154" s="133">
        <f t="shared" ref="BH154:BH166" si="17">IF(N154="zníž. prenesená",J154,0)</f>
        <v>0</v>
      </c>
      <c r="BI154" s="133">
        <f t="shared" ref="BI154:BI166" si="18">IF(N154="nulová",J154,0)</f>
        <v>0</v>
      </c>
      <c r="BJ154" s="13" t="s">
        <v>159</v>
      </c>
      <c r="BK154" s="133">
        <f t="shared" ref="BK154:BK166" si="19">ROUND(I154*H154,2)</f>
        <v>0</v>
      </c>
      <c r="BL154" s="13" t="s">
        <v>158</v>
      </c>
      <c r="BM154" s="132" t="s">
        <v>1985</v>
      </c>
    </row>
    <row r="155" spans="2:65" s="1" customFormat="1" ht="24.2" customHeight="1">
      <c r="B155" s="120"/>
      <c r="C155" s="121" t="s">
        <v>197</v>
      </c>
      <c r="D155" s="121" t="s">
        <v>154</v>
      </c>
      <c r="E155" s="122" t="s">
        <v>194</v>
      </c>
      <c r="F155" s="123" t="s">
        <v>195</v>
      </c>
      <c r="G155" s="124" t="s">
        <v>157</v>
      </c>
      <c r="H155" s="125">
        <v>24.908000000000001</v>
      </c>
      <c r="I155" s="126"/>
      <c r="J155" s="126">
        <f t="shared" si="10"/>
        <v>0</v>
      </c>
      <c r="K155" s="127"/>
      <c r="L155" s="25"/>
      <c r="M155" s="128" t="s">
        <v>1</v>
      </c>
      <c r="N155" s="129" t="s">
        <v>40</v>
      </c>
      <c r="O155" s="130">
        <v>1.0720000000000001</v>
      </c>
      <c r="P155" s="130">
        <f t="shared" si="11"/>
        <v>26.701376000000003</v>
      </c>
      <c r="Q155" s="130">
        <v>0.20799999999999999</v>
      </c>
      <c r="R155" s="130">
        <f t="shared" si="12"/>
        <v>5.1808639999999997</v>
      </c>
      <c r="S155" s="130">
        <v>0</v>
      </c>
      <c r="T155" s="131">
        <f t="shared" si="13"/>
        <v>0</v>
      </c>
      <c r="AR155" s="132" t="s">
        <v>158</v>
      </c>
      <c r="AT155" s="132" t="s">
        <v>154</v>
      </c>
      <c r="AU155" s="132" t="s">
        <v>159</v>
      </c>
      <c r="AY155" s="13" t="s">
        <v>152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159</v>
      </c>
      <c r="BK155" s="133">
        <f t="shared" si="19"/>
        <v>0</v>
      </c>
      <c r="BL155" s="13" t="s">
        <v>158</v>
      </c>
      <c r="BM155" s="132" t="s">
        <v>1986</v>
      </c>
    </row>
    <row r="156" spans="2:65" s="1" customFormat="1" ht="24.2" customHeight="1">
      <c r="B156" s="120"/>
      <c r="C156" s="121" t="s">
        <v>202</v>
      </c>
      <c r="D156" s="121" t="s">
        <v>154</v>
      </c>
      <c r="E156" s="122" t="s">
        <v>1987</v>
      </c>
      <c r="F156" s="123" t="s">
        <v>1988</v>
      </c>
      <c r="G156" s="124" t="s">
        <v>157</v>
      </c>
      <c r="H156" s="125">
        <v>15.298999999999999</v>
      </c>
      <c r="I156" s="126"/>
      <c r="J156" s="126">
        <f t="shared" si="10"/>
        <v>0</v>
      </c>
      <c r="K156" s="127"/>
      <c r="L156" s="25"/>
      <c r="M156" s="128" t="s">
        <v>1</v>
      </c>
      <c r="N156" s="129" t="s">
        <v>40</v>
      </c>
      <c r="O156" s="130">
        <v>0.61899999999999999</v>
      </c>
      <c r="P156" s="130">
        <f t="shared" si="11"/>
        <v>9.4700810000000004</v>
      </c>
      <c r="Q156" s="130">
        <v>2.2151299999999998</v>
      </c>
      <c r="R156" s="130">
        <f t="shared" si="12"/>
        <v>33.889273869999997</v>
      </c>
      <c r="S156" s="130">
        <v>0</v>
      </c>
      <c r="T156" s="131">
        <f t="shared" si="13"/>
        <v>0</v>
      </c>
      <c r="AR156" s="132" t="s">
        <v>158</v>
      </c>
      <c r="AT156" s="132" t="s">
        <v>154</v>
      </c>
      <c r="AU156" s="132" t="s">
        <v>159</v>
      </c>
      <c r="AY156" s="13" t="s">
        <v>152</v>
      </c>
      <c r="BE156" s="133">
        <f t="shared" si="14"/>
        <v>0</v>
      </c>
      <c r="BF156" s="133">
        <f t="shared" si="15"/>
        <v>0</v>
      </c>
      <c r="BG156" s="133">
        <f t="shared" si="16"/>
        <v>0</v>
      </c>
      <c r="BH156" s="133">
        <f t="shared" si="17"/>
        <v>0</v>
      </c>
      <c r="BI156" s="133">
        <f t="shared" si="18"/>
        <v>0</v>
      </c>
      <c r="BJ156" s="13" t="s">
        <v>159</v>
      </c>
      <c r="BK156" s="133">
        <f t="shared" si="19"/>
        <v>0</v>
      </c>
      <c r="BL156" s="13" t="s">
        <v>158</v>
      </c>
      <c r="BM156" s="132" t="s">
        <v>1989</v>
      </c>
    </row>
    <row r="157" spans="2:65" s="1" customFormat="1" ht="24.2" customHeight="1">
      <c r="B157" s="120"/>
      <c r="C157" s="121" t="s">
        <v>207</v>
      </c>
      <c r="D157" s="121" t="s">
        <v>154</v>
      </c>
      <c r="E157" s="122" t="s">
        <v>1990</v>
      </c>
      <c r="F157" s="123" t="s">
        <v>1991</v>
      </c>
      <c r="G157" s="124" t="s">
        <v>200</v>
      </c>
      <c r="H157" s="125">
        <v>12.11</v>
      </c>
      <c r="I157" s="126"/>
      <c r="J157" s="126">
        <f t="shared" si="10"/>
        <v>0</v>
      </c>
      <c r="K157" s="127"/>
      <c r="L157" s="25"/>
      <c r="M157" s="128" t="s">
        <v>1</v>
      </c>
      <c r="N157" s="129" t="s">
        <v>40</v>
      </c>
      <c r="O157" s="130">
        <v>0.78800000000000003</v>
      </c>
      <c r="P157" s="130">
        <f t="shared" si="11"/>
        <v>9.5426800000000007</v>
      </c>
      <c r="Q157" s="130">
        <v>4.0699999999999998E-3</v>
      </c>
      <c r="R157" s="130">
        <f t="shared" si="12"/>
        <v>4.9287699999999997E-2</v>
      </c>
      <c r="S157" s="130">
        <v>0</v>
      </c>
      <c r="T157" s="131">
        <f t="shared" si="13"/>
        <v>0</v>
      </c>
      <c r="AR157" s="132" t="s">
        <v>158</v>
      </c>
      <c r="AT157" s="132" t="s">
        <v>154</v>
      </c>
      <c r="AU157" s="132" t="s">
        <v>159</v>
      </c>
      <c r="AY157" s="13" t="s">
        <v>152</v>
      </c>
      <c r="BE157" s="133">
        <f t="shared" si="14"/>
        <v>0</v>
      </c>
      <c r="BF157" s="133">
        <f t="shared" si="15"/>
        <v>0</v>
      </c>
      <c r="BG157" s="133">
        <f t="shared" si="16"/>
        <v>0</v>
      </c>
      <c r="BH157" s="133">
        <f t="shared" si="17"/>
        <v>0</v>
      </c>
      <c r="BI157" s="133">
        <f t="shared" si="18"/>
        <v>0</v>
      </c>
      <c r="BJ157" s="13" t="s">
        <v>159</v>
      </c>
      <c r="BK157" s="133">
        <f t="shared" si="19"/>
        <v>0</v>
      </c>
      <c r="BL157" s="13" t="s">
        <v>158</v>
      </c>
      <c r="BM157" s="132" t="s">
        <v>1992</v>
      </c>
    </row>
    <row r="158" spans="2:65" s="1" customFormat="1" ht="24.2" customHeight="1">
      <c r="B158" s="120"/>
      <c r="C158" s="121" t="s">
        <v>210</v>
      </c>
      <c r="D158" s="121" t="s">
        <v>154</v>
      </c>
      <c r="E158" s="122" t="s">
        <v>1993</v>
      </c>
      <c r="F158" s="123" t="s">
        <v>1994</v>
      </c>
      <c r="G158" s="124" t="s">
        <v>200</v>
      </c>
      <c r="H158" s="125">
        <v>12.11</v>
      </c>
      <c r="I158" s="126"/>
      <c r="J158" s="126">
        <f t="shared" si="10"/>
        <v>0</v>
      </c>
      <c r="K158" s="127"/>
      <c r="L158" s="25"/>
      <c r="M158" s="128" t="s">
        <v>1</v>
      </c>
      <c r="N158" s="129" t="s">
        <v>40</v>
      </c>
      <c r="O158" s="130">
        <v>0.32200000000000001</v>
      </c>
      <c r="P158" s="130">
        <f t="shared" si="11"/>
        <v>3.8994200000000001</v>
      </c>
      <c r="Q158" s="130">
        <v>0</v>
      </c>
      <c r="R158" s="130">
        <f t="shared" si="12"/>
        <v>0</v>
      </c>
      <c r="S158" s="130">
        <v>0</v>
      </c>
      <c r="T158" s="131">
        <f t="shared" si="13"/>
        <v>0</v>
      </c>
      <c r="AR158" s="132" t="s">
        <v>158</v>
      </c>
      <c r="AT158" s="132" t="s">
        <v>154</v>
      </c>
      <c r="AU158" s="132" t="s">
        <v>159</v>
      </c>
      <c r="AY158" s="13" t="s">
        <v>152</v>
      </c>
      <c r="BE158" s="133">
        <f t="shared" si="14"/>
        <v>0</v>
      </c>
      <c r="BF158" s="133">
        <f t="shared" si="15"/>
        <v>0</v>
      </c>
      <c r="BG158" s="133">
        <f t="shared" si="16"/>
        <v>0</v>
      </c>
      <c r="BH158" s="133">
        <f t="shared" si="17"/>
        <v>0</v>
      </c>
      <c r="BI158" s="133">
        <f t="shared" si="18"/>
        <v>0</v>
      </c>
      <c r="BJ158" s="13" t="s">
        <v>159</v>
      </c>
      <c r="BK158" s="133">
        <f t="shared" si="19"/>
        <v>0</v>
      </c>
      <c r="BL158" s="13" t="s">
        <v>158</v>
      </c>
      <c r="BM158" s="132" t="s">
        <v>1995</v>
      </c>
    </row>
    <row r="159" spans="2:65" s="1" customFormat="1" ht="24.2" customHeight="1">
      <c r="B159" s="120"/>
      <c r="C159" s="121" t="s">
        <v>716</v>
      </c>
      <c r="D159" s="121" t="s">
        <v>154</v>
      </c>
      <c r="E159" s="122" t="s">
        <v>1996</v>
      </c>
      <c r="F159" s="123" t="s">
        <v>1997</v>
      </c>
      <c r="G159" s="124" t="s">
        <v>186</v>
      </c>
      <c r="H159" s="125">
        <v>0.98499999999999999</v>
      </c>
      <c r="I159" s="126"/>
      <c r="J159" s="126">
        <f t="shared" si="10"/>
        <v>0</v>
      </c>
      <c r="K159" s="127"/>
      <c r="L159" s="25"/>
      <c r="M159" s="128" t="s">
        <v>1</v>
      </c>
      <c r="N159" s="129" t="s">
        <v>40</v>
      </c>
      <c r="O159" s="130">
        <v>15.11</v>
      </c>
      <c r="P159" s="130">
        <f t="shared" si="11"/>
        <v>14.88335</v>
      </c>
      <c r="Q159" s="130">
        <v>3.7399999999999998E-3</v>
      </c>
      <c r="R159" s="130">
        <f t="shared" si="12"/>
        <v>3.6838999999999999E-3</v>
      </c>
      <c r="S159" s="130">
        <v>0</v>
      </c>
      <c r="T159" s="131">
        <f t="shared" si="13"/>
        <v>0</v>
      </c>
      <c r="AR159" s="132" t="s">
        <v>158</v>
      </c>
      <c r="AT159" s="132" t="s">
        <v>154</v>
      </c>
      <c r="AU159" s="132" t="s">
        <v>159</v>
      </c>
      <c r="AY159" s="13" t="s">
        <v>152</v>
      </c>
      <c r="BE159" s="133">
        <f t="shared" si="14"/>
        <v>0</v>
      </c>
      <c r="BF159" s="133">
        <f t="shared" si="15"/>
        <v>0</v>
      </c>
      <c r="BG159" s="133">
        <f t="shared" si="16"/>
        <v>0</v>
      </c>
      <c r="BH159" s="133">
        <f t="shared" si="17"/>
        <v>0</v>
      </c>
      <c r="BI159" s="133">
        <f t="shared" si="18"/>
        <v>0</v>
      </c>
      <c r="BJ159" s="13" t="s">
        <v>159</v>
      </c>
      <c r="BK159" s="133">
        <f t="shared" si="19"/>
        <v>0</v>
      </c>
      <c r="BL159" s="13" t="s">
        <v>158</v>
      </c>
      <c r="BM159" s="132" t="s">
        <v>1998</v>
      </c>
    </row>
    <row r="160" spans="2:65" s="1" customFormat="1" ht="24.2" customHeight="1">
      <c r="B160" s="120"/>
      <c r="C160" s="121" t="s">
        <v>320</v>
      </c>
      <c r="D160" s="121" t="s">
        <v>154</v>
      </c>
      <c r="E160" s="122" t="s">
        <v>1999</v>
      </c>
      <c r="F160" s="123" t="s">
        <v>2000</v>
      </c>
      <c r="G160" s="124" t="s">
        <v>157</v>
      </c>
      <c r="H160" s="125">
        <v>2.6659999999999999</v>
      </c>
      <c r="I160" s="126"/>
      <c r="J160" s="126">
        <f t="shared" si="10"/>
        <v>0</v>
      </c>
      <c r="K160" s="127"/>
      <c r="L160" s="25"/>
      <c r="M160" s="128" t="s">
        <v>1</v>
      </c>
      <c r="N160" s="129" t="s">
        <v>40</v>
      </c>
      <c r="O160" s="130">
        <v>3.2629999999999999</v>
      </c>
      <c r="P160" s="130">
        <f t="shared" si="11"/>
        <v>8.6991579999999988</v>
      </c>
      <c r="Q160" s="130">
        <v>1.11947</v>
      </c>
      <c r="R160" s="130">
        <f t="shared" si="12"/>
        <v>2.9845070199999997</v>
      </c>
      <c r="S160" s="130">
        <v>0</v>
      </c>
      <c r="T160" s="131">
        <f t="shared" si="13"/>
        <v>0</v>
      </c>
      <c r="AR160" s="132" t="s">
        <v>158</v>
      </c>
      <c r="AT160" s="132" t="s">
        <v>154</v>
      </c>
      <c r="AU160" s="132" t="s">
        <v>159</v>
      </c>
      <c r="AY160" s="13" t="s">
        <v>152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159</v>
      </c>
      <c r="BK160" s="133">
        <f t="shared" si="19"/>
        <v>0</v>
      </c>
      <c r="BL160" s="13" t="s">
        <v>158</v>
      </c>
      <c r="BM160" s="132" t="s">
        <v>2001</v>
      </c>
    </row>
    <row r="161" spans="2:65" s="1" customFormat="1" ht="26.1">
      <c r="B161" s="120"/>
      <c r="C161" s="134" t="s">
        <v>723</v>
      </c>
      <c r="D161" s="134" t="s">
        <v>203</v>
      </c>
      <c r="E161" s="135" t="s">
        <v>2002</v>
      </c>
      <c r="F161" s="136" t="s">
        <v>2003</v>
      </c>
      <c r="G161" s="137" t="s">
        <v>215</v>
      </c>
      <c r="H161" s="138">
        <v>145.03</v>
      </c>
      <c r="I161" s="139"/>
      <c r="J161" s="139">
        <f t="shared" si="10"/>
        <v>0</v>
      </c>
      <c r="K161" s="140"/>
      <c r="L161" s="141"/>
      <c r="M161" s="142" t="s">
        <v>1</v>
      </c>
      <c r="N161" s="143" t="s">
        <v>40</v>
      </c>
      <c r="O161" s="130">
        <v>0</v>
      </c>
      <c r="P161" s="130">
        <f t="shared" si="11"/>
        <v>0</v>
      </c>
      <c r="Q161" s="130">
        <v>1.9E-2</v>
      </c>
      <c r="R161" s="130">
        <f t="shared" si="12"/>
        <v>2.7555700000000001</v>
      </c>
      <c r="S161" s="130">
        <v>0</v>
      </c>
      <c r="T161" s="131">
        <f t="shared" si="13"/>
        <v>0</v>
      </c>
      <c r="AR161" s="132" t="s">
        <v>183</v>
      </c>
      <c r="AT161" s="132" t="s">
        <v>203</v>
      </c>
      <c r="AU161" s="132" t="s">
        <v>159</v>
      </c>
      <c r="AY161" s="13" t="s">
        <v>152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159</v>
      </c>
      <c r="BK161" s="133">
        <f t="shared" si="19"/>
        <v>0</v>
      </c>
      <c r="BL161" s="13" t="s">
        <v>158</v>
      </c>
      <c r="BM161" s="132" t="s">
        <v>2004</v>
      </c>
    </row>
    <row r="162" spans="2:65" s="1" customFormat="1" ht="24.2" customHeight="1">
      <c r="B162" s="120"/>
      <c r="C162" s="121" t="s">
        <v>727</v>
      </c>
      <c r="D162" s="121" t="s">
        <v>154</v>
      </c>
      <c r="E162" s="122" t="s">
        <v>208</v>
      </c>
      <c r="F162" s="123" t="s">
        <v>209</v>
      </c>
      <c r="G162" s="124" t="s">
        <v>157</v>
      </c>
      <c r="H162" s="125">
        <v>11.472</v>
      </c>
      <c r="I162" s="126"/>
      <c r="J162" s="126">
        <f t="shared" si="10"/>
        <v>0</v>
      </c>
      <c r="K162" s="127"/>
      <c r="L162" s="25"/>
      <c r="M162" s="128" t="s">
        <v>1</v>
      </c>
      <c r="N162" s="129" t="s">
        <v>40</v>
      </c>
      <c r="O162" s="130">
        <v>0.58299999999999996</v>
      </c>
      <c r="P162" s="130">
        <f t="shared" si="11"/>
        <v>6.6881759999999995</v>
      </c>
      <c r="Q162" s="130">
        <v>2.2151299999999998</v>
      </c>
      <c r="R162" s="130">
        <f t="shared" si="12"/>
        <v>25.411971359999995</v>
      </c>
      <c r="S162" s="130">
        <v>0</v>
      </c>
      <c r="T162" s="131">
        <f t="shared" si="13"/>
        <v>0</v>
      </c>
      <c r="AR162" s="132" t="s">
        <v>158</v>
      </c>
      <c r="AT162" s="132" t="s">
        <v>154</v>
      </c>
      <c r="AU162" s="132" t="s">
        <v>159</v>
      </c>
      <c r="AY162" s="13" t="s">
        <v>152</v>
      </c>
      <c r="BE162" s="133">
        <f t="shared" si="14"/>
        <v>0</v>
      </c>
      <c r="BF162" s="133">
        <f t="shared" si="15"/>
        <v>0</v>
      </c>
      <c r="BG162" s="133">
        <f t="shared" si="16"/>
        <v>0</v>
      </c>
      <c r="BH162" s="133">
        <f t="shared" si="17"/>
        <v>0</v>
      </c>
      <c r="BI162" s="133">
        <f t="shared" si="18"/>
        <v>0</v>
      </c>
      <c r="BJ162" s="13" t="s">
        <v>159</v>
      </c>
      <c r="BK162" s="133">
        <f t="shared" si="19"/>
        <v>0</v>
      </c>
      <c r="BL162" s="13" t="s">
        <v>158</v>
      </c>
      <c r="BM162" s="132" t="s">
        <v>2005</v>
      </c>
    </row>
    <row r="163" spans="2:65" s="1" customFormat="1" ht="14.45" customHeight="1">
      <c r="B163" s="120"/>
      <c r="C163" s="121" t="s">
        <v>731</v>
      </c>
      <c r="D163" s="121" t="s">
        <v>154</v>
      </c>
      <c r="E163" s="122" t="s">
        <v>211</v>
      </c>
      <c r="F163" s="123" t="s">
        <v>212</v>
      </c>
      <c r="G163" s="124" t="s">
        <v>186</v>
      </c>
      <c r="H163" s="125">
        <v>0.26300000000000001</v>
      </c>
      <c r="I163" s="126"/>
      <c r="J163" s="126">
        <f t="shared" si="10"/>
        <v>0</v>
      </c>
      <c r="K163" s="127"/>
      <c r="L163" s="25"/>
      <c r="M163" s="128" t="s">
        <v>1</v>
      </c>
      <c r="N163" s="129" t="s">
        <v>40</v>
      </c>
      <c r="O163" s="130">
        <v>34.322000000000003</v>
      </c>
      <c r="P163" s="130">
        <f t="shared" si="11"/>
        <v>9.0266860000000015</v>
      </c>
      <c r="Q163" s="130">
        <v>1.01895</v>
      </c>
      <c r="R163" s="130">
        <f t="shared" si="12"/>
        <v>0.26798385000000002</v>
      </c>
      <c r="S163" s="130">
        <v>0</v>
      </c>
      <c r="T163" s="131">
        <f t="shared" si="13"/>
        <v>0</v>
      </c>
      <c r="AR163" s="132" t="s">
        <v>158</v>
      </c>
      <c r="AT163" s="132" t="s">
        <v>154</v>
      </c>
      <c r="AU163" s="132" t="s">
        <v>159</v>
      </c>
      <c r="AY163" s="13" t="s">
        <v>152</v>
      </c>
      <c r="BE163" s="133">
        <f t="shared" si="14"/>
        <v>0</v>
      </c>
      <c r="BF163" s="133">
        <f t="shared" si="15"/>
        <v>0</v>
      </c>
      <c r="BG163" s="133">
        <f t="shared" si="16"/>
        <v>0</v>
      </c>
      <c r="BH163" s="133">
        <f t="shared" si="17"/>
        <v>0</v>
      </c>
      <c r="BI163" s="133">
        <f t="shared" si="18"/>
        <v>0</v>
      </c>
      <c r="BJ163" s="13" t="s">
        <v>159</v>
      </c>
      <c r="BK163" s="133">
        <f t="shared" si="19"/>
        <v>0</v>
      </c>
      <c r="BL163" s="13" t="s">
        <v>158</v>
      </c>
      <c r="BM163" s="132" t="s">
        <v>2006</v>
      </c>
    </row>
    <row r="164" spans="2:65" s="1" customFormat="1" ht="24.2" customHeight="1">
      <c r="B164" s="120"/>
      <c r="C164" s="121" t="s">
        <v>735</v>
      </c>
      <c r="D164" s="121" t="s">
        <v>154</v>
      </c>
      <c r="E164" s="122" t="s">
        <v>198</v>
      </c>
      <c r="F164" s="123" t="s">
        <v>199</v>
      </c>
      <c r="G164" s="124" t="s">
        <v>200</v>
      </c>
      <c r="H164" s="125">
        <v>191.41</v>
      </c>
      <c r="I164" s="126"/>
      <c r="J164" s="126">
        <f t="shared" si="10"/>
        <v>0</v>
      </c>
      <c r="K164" s="127"/>
      <c r="L164" s="25"/>
      <c r="M164" s="128" t="s">
        <v>1</v>
      </c>
      <c r="N164" s="129" t="s">
        <v>40</v>
      </c>
      <c r="O164" s="130">
        <v>4.1000000000000002E-2</v>
      </c>
      <c r="P164" s="130">
        <f t="shared" si="11"/>
        <v>7.84781</v>
      </c>
      <c r="Q164" s="130">
        <v>3.0000000000000001E-5</v>
      </c>
      <c r="R164" s="130">
        <f t="shared" si="12"/>
        <v>5.7422999999999997E-3</v>
      </c>
      <c r="S164" s="130">
        <v>0</v>
      </c>
      <c r="T164" s="131">
        <f t="shared" si="13"/>
        <v>0</v>
      </c>
      <c r="AR164" s="132" t="s">
        <v>158</v>
      </c>
      <c r="AT164" s="132" t="s">
        <v>154</v>
      </c>
      <c r="AU164" s="132" t="s">
        <v>159</v>
      </c>
      <c r="AY164" s="13" t="s">
        <v>152</v>
      </c>
      <c r="BE164" s="133">
        <f t="shared" si="14"/>
        <v>0</v>
      </c>
      <c r="BF164" s="133">
        <f t="shared" si="15"/>
        <v>0</v>
      </c>
      <c r="BG164" s="133">
        <f t="shared" si="16"/>
        <v>0</v>
      </c>
      <c r="BH164" s="133">
        <f t="shared" si="17"/>
        <v>0</v>
      </c>
      <c r="BI164" s="133">
        <f t="shared" si="18"/>
        <v>0</v>
      </c>
      <c r="BJ164" s="13" t="s">
        <v>159</v>
      </c>
      <c r="BK164" s="133">
        <f t="shared" si="19"/>
        <v>0</v>
      </c>
      <c r="BL164" s="13" t="s">
        <v>158</v>
      </c>
      <c r="BM164" s="132" t="s">
        <v>2007</v>
      </c>
    </row>
    <row r="165" spans="2:65" s="1" customFormat="1" ht="26.1">
      <c r="B165" s="120"/>
      <c r="C165" s="134" t="s">
        <v>739</v>
      </c>
      <c r="D165" s="134" t="s">
        <v>203</v>
      </c>
      <c r="E165" s="135" t="s">
        <v>204</v>
      </c>
      <c r="F165" s="136" t="s">
        <v>205</v>
      </c>
      <c r="G165" s="137" t="s">
        <v>200</v>
      </c>
      <c r="H165" s="138">
        <v>229.69200000000001</v>
      </c>
      <c r="I165" s="139"/>
      <c r="J165" s="139">
        <f t="shared" si="10"/>
        <v>0</v>
      </c>
      <c r="K165" s="140"/>
      <c r="L165" s="141"/>
      <c r="M165" s="142" t="s">
        <v>1</v>
      </c>
      <c r="N165" s="143" t="s">
        <v>40</v>
      </c>
      <c r="O165" s="130">
        <v>0</v>
      </c>
      <c r="P165" s="130">
        <f t="shared" si="11"/>
        <v>0</v>
      </c>
      <c r="Q165" s="130">
        <v>2.0000000000000001E-4</v>
      </c>
      <c r="R165" s="130">
        <f t="shared" si="12"/>
        <v>4.5938400000000004E-2</v>
      </c>
      <c r="S165" s="130">
        <v>0</v>
      </c>
      <c r="T165" s="131">
        <f t="shared" si="13"/>
        <v>0</v>
      </c>
      <c r="AR165" s="132" t="s">
        <v>183</v>
      </c>
      <c r="AT165" s="132" t="s">
        <v>203</v>
      </c>
      <c r="AU165" s="132" t="s">
        <v>159</v>
      </c>
      <c r="AY165" s="13" t="s">
        <v>152</v>
      </c>
      <c r="BE165" s="133">
        <f t="shared" si="14"/>
        <v>0</v>
      </c>
      <c r="BF165" s="133">
        <f t="shared" si="15"/>
        <v>0</v>
      </c>
      <c r="BG165" s="133">
        <f t="shared" si="16"/>
        <v>0</v>
      </c>
      <c r="BH165" s="133">
        <f t="shared" si="17"/>
        <v>0</v>
      </c>
      <c r="BI165" s="133">
        <f t="shared" si="18"/>
        <v>0</v>
      </c>
      <c r="BJ165" s="13" t="s">
        <v>159</v>
      </c>
      <c r="BK165" s="133">
        <f t="shared" si="19"/>
        <v>0</v>
      </c>
      <c r="BL165" s="13" t="s">
        <v>158</v>
      </c>
      <c r="BM165" s="132" t="s">
        <v>2008</v>
      </c>
    </row>
    <row r="166" spans="2:65" s="1" customFormat="1" ht="24.2" customHeight="1">
      <c r="B166" s="120"/>
      <c r="C166" s="121" t="s">
        <v>743</v>
      </c>
      <c r="D166" s="121" t="s">
        <v>154</v>
      </c>
      <c r="E166" s="122" t="s">
        <v>2009</v>
      </c>
      <c r="F166" s="123" t="s">
        <v>2010</v>
      </c>
      <c r="G166" s="124" t="s">
        <v>157</v>
      </c>
      <c r="H166" s="125">
        <v>0.48599999999999999</v>
      </c>
      <c r="I166" s="126"/>
      <c r="J166" s="126">
        <f t="shared" si="10"/>
        <v>0</v>
      </c>
      <c r="K166" s="127"/>
      <c r="L166" s="25"/>
      <c r="M166" s="128" t="s">
        <v>1</v>
      </c>
      <c r="N166" s="129" t="s">
        <v>40</v>
      </c>
      <c r="O166" s="130">
        <v>3.6150000000000002</v>
      </c>
      <c r="P166" s="130">
        <f t="shared" si="11"/>
        <v>1.7568900000000001</v>
      </c>
      <c r="Q166" s="130">
        <v>2.10453</v>
      </c>
      <c r="R166" s="130">
        <f t="shared" si="12"/>
        <v>1.0228015799999999</v>
      </c>
      <c r="S166" s="130">
        <v>0</v>
      </c>
      <c r="T166" s="131">
        <f t="shared" si="13"/>
        <v>0</v>
      </c>
      <c r="AR166" s="132" t="s">
        <v>158</v>
      </c>
      <c r="AT166" s="132" t="s">
        <v>154</v>
      </c>
      <c r="AU166" s="132" t="s">
        <v>159</v>
      </c>
      <c r="AY166" s="13" t="s">
        <v>152</v>
      </c>
      <c r="BE166" s="133">
        <f t="shared" si="14"/>
        <v>0</v>
      </c>
      <c r="BF166" s="133">
        <f t="shared" si="15"/>
        <v>0</v>
      </c>
      <c r="BG166" s="133">
        <f t="shared" si="16"/>
        <v>0</v>
      </c>
      <c r="BH166" s="133">
        <f t="shared" si="17"/>
        <v>0</v>
      </c>
      <c r="BI166" s="133">
        <f t="shared" si="18"/>
        <v>0</v>
      </c>
      <c r="BJ166" s="13" t="s">
        <v>159</v>
      </c>
      <c r="BK166" s="133">
        <f t="shared" si="19"/>
        <v>0</v>
      </c>
      <c r="BL166" s="13" t="s">
        <v>158</v>
      </c>
      <c r="BM166" s="132" t="s">
        <v>2011</v>
      </c>
    </row>
    <row r="167" spans="2:65" s="11" customFormat="1" ht="22.7" customHeight="1">
      <c r="B167" s="109"/>
      <c r="D167" s="110" t="s">
        <v>73</v>
      </c>
      <c r="E167" s="118" t="s">
        <v>164</v>
      </c>
      <c r="F167" s="118" t="s">
        <v>220</v>
      </c>
      <c r="J167" s="119">
        <f>BK167</f>
        <v>0</v>
      </c>
      <c r="L167" s="109"/>
      <c r="M167" s="113"/>
      <c r="P167" s="114">
        <f>SUM(P168:P170)</f>
        <v>107.24739300000002</v>
      </c>
      <c r="R167" s="114">
        <f>SUM(R168:R170)</f>
        <v>26.531967830000003</v>
      </c>
      <c r="T167" s="115">
        <f>SUM(T168:T170)</f>
        <v>0</v>
      </c>
      <c r="AR167" s="110" t="s">
        <v>82</v>
      </c>
      <c r="AT167" s="116" t="s">
        <v>73</v>
      </c>
      <c r="AU167" s="116" t="s">
        <v>82</v>
      </c>
      <c r="AY167" s="110" t="s">
        <v>152</v>
      </c>
      <c r="BK167" s="117">
        <f>SUM(BK168:BK170)</f>
        <v>0</v>
      </c>
    </row>
    <row r="168" spans="2:65" s="1" customFormat="1" ht="24.2" customHeight="1">
      <c r="B168" s="120"/>
      <c r="C168" s="121" t="s">
        <v>7</v>
      </c>
      <c r="D168" s="121" t="s">
        <v>154</v>
      </c>
      <c r="E168" s="122" t="s">
        <v>221</v>
      </c>
      <c r="F168" s="123" t="s">
        <v>222</v>
      </c>
      <c r="G168" s="124" t="s">
        <v>157</v>
      </c>
      <c r="H168" s="125">
        <v>1.3180000000000001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4.6390000000000002</v>
      </c>
      <c r="P168" s="130">
        <f>O168*H168</f>
        <v>6.1142020000000006</v>
      </c>
      <c r="Q168" s="130">
        <v>1.69598</v>
      </c>
      <c r="R168" s="130">
        <f>Q168*H168</f>
        <v>2.2353016400000003</v>
      </c>
      <c r="S168" s="130">
        <v>0</v>
      </c>
      <c r="T168" s="131">
        <f>S168*H168</f>
        <v>0</v>
      </c>
      <c r="AR168" s="132" t="s">
        <v>158</v>
      </c>
      <c r="AT168" s="132" t="s">
        <v>154</v>
      </c>
      <c r="AU168" s="132" t="s">
        <v>159</v>
      </c>
      <c r="AY168" s="13" t="s">
        <v>152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159</v>
      </c>
      <c r="BK168" s="133">
        <f>ROUND(I168*H168,2)</f>
        <v>0</v>
      </c>
      <c r="BL168" s="13" t="s">
        <v>158</v>
      </c>
      <c r="BM168" s="132" t="s">
        <v>2012</v>
      </c>
    </row>
    <row r="169" spans="2:65" s="1" customFormat="1" ht="24.2" customHeight="1">
      <c r="B169" s="120"/>
      <c r="C169" s="121" t="s">
        <v>750</v>
      </c>
      <c r="D169" s="121" t="s">
        <v>154</v>
      </c>
      <c r="E169" s="122" t="s">
        <v>2013</v>
      </c>
      <c r="F169" s="123" t="s">
        <v>2014</v>
      </c>
      <c r="G169" s="124" t="s">
        <v>157</v>
      </c>
      <c r="H169" s="125">
        <v>24.181000000000001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2.411</v>
      </c>
      <c r="P169" s="130">
        <f>O169*H169</f>
        <v>58.300391000000005</v>
      </c>
      <c r="Q169" s="130">
        <v>0.84399000000000002</v>
      </c>
      <c r="R169" s="130">
        <f>Q169*H169</f>
        <v>20.408522190000003</v>
      </c>
      <c r="S169" s="130">
        <v>0</v>
      </c>
      <c r="T169" s="131">
        <f>S169*H169</f>
        <v>0</v>
      </c>
      <c r="AR169" s="132" t="s">
        <v>158</v>
      </c>
      <c r="AT169" s="132" t="s">
        <v>154</v>
      </c>
      <c r="AU169" s="132" t="s">
        <v>159</v>
      </c>
      <c r="AY169" s="13" t="s">
        <v>152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159</v>
      </c>
      <c r="BK169" s="133">
        <f>ROUND(I169*H169,2)</f>
        <v>0</v>
      </c>
      <c r="BL169" s="13" t="s">
        <v>158</v>
      </c>
      <c r="BM169" s="132" t="s">
        <v>2015</v>
      </c>
    </row>
    <row r="170" spans="2:65" s="1" customFormat="1" ht="24.2" customHeight="1">
      <c r="B170" s="120"/>
      <c r="C170" s="121" t="s">
        <v>754</v>
      </c>
      <c r="D170" s="121" t="s">
        <v>154</v>
      </c>
      <c r="E170" s="122" t="s">
        <v>224</v>
      </c>
      <c r="F170" s="123" t="s">
        <v>225</v>
      </c>
      <c r="G170" s="124" t="s">
        <v>226</v>
      </c>
      <c r="H170" s="125">
        <v>7.2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40</v>
      </c>
      <c r="O170" s="130">
        <v>5.9489999999999998</v>
      </c>
      <c r="P170" s="130">
        <f>O170*H170</f>
        <v>42.832799999999999</v>
      </c>
      <c r="Q170" s="130">
        <v>0.54001999999999994</v>
      </c>
      <c r="R170" s="130">
        <f>Q170*H170</f>
        <v>3.8881439999999996</v>
      </c>
      <c r="S170" s="130">
        <v>0</v>
      </c>
      <c r="T170" s="131">
        <f>S170*H170</f>
        <v>0</v>
      </c>
      <c r="AR170" s="132" t="s">
        <v>158</v>
      </c>
      <c r="AT170" s="132" t="s">
        <v>154</v>
      </c>
      <c r="AU170" s="132" t="s">
        <v>159</v>
      </c>
      <c r="AY170" s="13" t="s">
        <v>152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159</v>
      </c>
      <c r="BK170" s="133">
        <f>ROUND(I170*H170,2)</f>
        <v>0</v>
      </c>
      <c r="BL170" s="13" t="s">
        <v>158</v>
      </c>
      <c r="BM170" s="132" t="s">
        <v>2016</v>
      </c>
    </row>
    <row r="171" spans="2:65" s="11" customFormat="1" ht="22.7" customHeight="1">
      <c r="B171" s="109"/>
      <c r="D171" s="110" t="s">
        <v>73</v>
      </c>
      <c r="E171" s="118" t="s">
        <v>158</v>
      </c>
      <c r="F171" s="118" t="s">
        <v>2017</v>
      </c>
      <c r="J171" s="119">
        <f>BK171</f>
        <v>0</v>
      </c>
      <c r="L171" s="109"/>
      <c r="M171" s="113"/>
      <c r="P171" s="114">
        <f>SUM(P172:P175)</f>
        <v>4.9167559999999995</v>
      </c>
      <c r="R171" s="114">
        <f>SUM(R172:R175)</f>
        <v>1.0208684899999998</v>
      </c>
      <c r="T171" s="115">
        <f>SUM(T172:T175)</f>
        <v>0</v>
      </c>
      <c r="AR171" s="110" t="s">
        <v>82</v>
      </c>
      <c r="AT171" s="116" t="s">
        <v>73</v>
      </c>
      <c r="AU171" s="116" t="s">
        <v>82</v>
      </c>
      <c r="AY171" s="110" t="s">
        <v>152</v>
      </c>
      <c r="BK171" s="117">
        <f>SUM(BK172:BK175)</f>
        <v>0</v>
      </c>
    </row>
    <row r="172" spans="2:65" s="1" customFormat="1" ht="24.2" customHeight="1">
      <c r="B172" s="120"/>
      <c r="C172" s="121" t="s">
        <v>758</v>
      </c>
      <c r="D172" s="121" t="s">
        <v>154</v>
      </c>
      <c r="E172" s="122" t="s">
        <v>2018</v>
      </c>
      <c r="F172" s="123" t="s">
        <v>2019</v>
      </c>
      <c r="G172" s="124" t="s">
        <v>157</v>
      </c>
      <c r="H172" s="125">
        <v>0.41299999999999998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40</v>
      </c>
      <c r="O172" s="130">
        <v>1.573</v>
      </c>
      <c r="P172" s="130">
        <f>O172*H172</f>
        <v>0.64964899999999992</v>
      </c>
      <c r="Q172" s="130">
        <v>2.31413</v>
      </c>
      <c r="R172" s="130">
        <f>Q172*H172</f>
        <v>0.95573568999999992</v>
      </c>
      <c r="S172" s="130">
        <v>0</v>
      </c>
      <c r="T172" s="131">
        <f>S172*H172</f>
        <v>0</v>
      </c>
      <c r="AR172" s="132" t="s">
        <v>158</v>
      </c>
      <c r="AT172" s="132" t="s">
        <v>154</v>
      </c>
      <c r="AU172" s="132" t="s">
        <v>159</v>
      </c>
      <c r="AY172" s="13" t="s">
        <v>152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159</v>
      </c>
      <c r="BK172" s="133">
        <f>ROUND(I172*H172,2)</f>
        <v>0</v>
      </c>
      <c r="BL172" s="13" t="s">
        <v>158</v>
      </c>
      <c r="BM172" s="132" t="s">
        <v>2020</v>
      </c>
    </row>
    <row r="173" spans="2:65" s="1" customFormat="1" ht="24.2" customHeight="1">
      <c r="B173" s="120"/>
      <c r="C173" s="121" t="s">
        <v>762</v>
      </c>
      <c r="D173" s="121" t="s">
        <v>154</v>
      </c>
      <c r="E173" s="122" t="s">
        <v>2021</v>
      </c>
      <c r="F173" s="123" t="s">
        <v>2022</v>
      </c>
      <c r="G173" s="124" t="s">
        <v>200</v>
      </c>
      <c r="H173" s="125">
        <v>3.3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40</v>
      </c>
      <c r="O173" s="130">
        <v>0.48199999999999998</v>
      </c>
      <c r="P173" s="130">
        <f>O173*H173</f>
        <v>1.5905999999999998</v>
      </c>
      <c r="Q173" s="130">
        <v>3.4099999999999998E-3</v>
      </c>
      <c r="R173" s="130">
        <f>Q173*H173</f>
        <v>1.1252999999999999E-2</v>
      </c>
      <c r="S173" s="130">
        <v>0</v>
      </c>
      <c r="T173" s="131">
        <f>S173*H173</f>
        <v>0</v>
      </c>
      <c r="AR173" s="132" t="s">
        <v>158</v>
      </c>
      <c r="AT173" s="132" t="s">
        <v>154</v>
      </c>
      <c r="AU173" s="132" t="s">
        <v>159</v>
      </c>
      <c r="AY173" s="13" t="s">
        <v>152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159</v>
      </c>
      <c r="BK173" s="133">
        <f>ROUND(I173*H173,2)</f>
        <v>0</v>
      </c>
      <c r="BL173" s="13" t="s">
        <v>158</v>
      </c>
      <c r="BM173" s="132" t="s">
        <v>2023</v>
      </c>
    </row>
    <row r="174" spans="2:65" s="1" customFormat="1" ht="24.2" customHeight="1">
      <c r="B174" s="120"/>
      <c r="C174" s="121" t="s">
        <v>768</v>
      </c>
      <c r="D174" s="121" t="s">
        <v>154</v>
      </c>
      <c r="E174" s="122" t="s">
        <v>2024</v>
      </c>
      <c r="F174" s="123" t="s">
        <v>2025</v>
      </c>
      <c r="G174" s="124" t="s">
        <v>200</v>
      </c>
      <c r="H174" s="125">
        <v>3.3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0.23899999999999999</v>
      </c>
      <c r="P174" s="130">
        <f>O174*H174</f>
        <v>0.78869999999999996</v>
      </c>
      <c r="Q174" s="130">
        <v>0</v>
      </c>
      <c r="R174" s="130">
        <f>Q174*H174</f>
        <v>0</v>
      </c>
      <c r="S174" s="130">
        <v>0</v>
      </c>
      <c r="T174" s="131">
        <f>S174*H174</f>
        <v>0</v>
      </c>
      <c r="AR174" s="132" t="s">
        <v>158</v>
      </c>
      <c r="AT174" s="132" t="s">
        <v>154</v>
      </c>
      <c r="AU174" s="132" t="s">
        <v>159</v>
      </c>
      <c r="AY174" s="13" t="s">
        <v>152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159</v>
      </c>
      <c r="BK174" s="133">
        <f>ROUND(I174*H174,2)</f>
        <v>0</v>
      </c>
      <c r="BL174" s="13" t="s">
        <v>158</v>
      </c>
      <c r="BM174" s="132" t="s">
        <v>2026</v>
      </c>
    </row>
    <row r="175" spans="2:65" s="1" customFormat="1" ht="24.2" customHeight="1">
      <c r="B175" s="120"/>
      <c r="C175" s="121" t="s">
        <v>772</v>
      </c>
      <c r="D175" s="121" t="s">
        <v>154</v>
      </c>
      <c r="E175" s="122" t="s">
        <v>2027</v>
      </c>
      <c r="F175" s="123" t="s">
        <v>2028</v>
      </c>
      <c r="G175" s="124" t="s">
        <v>186</v>
      </c>
      <c r="H175" s="125">
        <v>5.2999999999999999E-2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35.619</v>
      </c>
      <c r="P175" s="130">
        <f>O175*H175</f>
        <v>1.887807</v>
      </c>
      <c r="Q175" s="130">
        <v>1.0165999999999999</v>
      </c>
      <c r="R175" s="130">
        <f>Q175*H175</f>
        <v>5.3879799999999999E-2</v>
      </c>
      <c r="S175" s="130">
        <v>0</v>
      </c>
      <c r="T175" s="131">
        <f>S175*H175</f>
        <v>0</v>
      </c>
      <c r="AR175" s="132" t="s">
        <v>158</v>
      </c>
      <c r="AT175" s="132" t="s">
        <v>154</v>
      </c>
      <c r="AU175" s="132" t="s">
        <v>159</v>
      </c>
      <c r="AY175" s="13" t="s">
        <v>152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159</v>
      </c>
      <c r="BK175" s="133">
        <f>ROUND(I175*H175,2)</f>
        <v>0</v>
      </c>
      <c r="BL175" s="13" t="s">
        <v>158</v>
      </c>
      <c r="BM175" s="132" t="s">
        <v>2029</v>
      </c>
    </row>
    <row r="176" spans="2:65" s="11" customFormat="1" ht="22.7" customHeight="1">
      <c r="B176" s="109"/>
      <c r="D176" s="110" t="s">
        <v>73</v>
      </c>
      <c r="E176" s="118" t="s">
        <v>171</v>
      </c>
      <c r="F176" s="118" t="s">
        <v>2030</v>
      </c>
      <c r="J176" s="119">
        <f>BK176</f>
        <v>0</v>
      </c>
      <c r="L176" s="109"/>
      <c r="M176" s="113"/>
      <c r="P176" s="114">
        <f>SUM(P177:P182)</f>
        <v>28.341441999999997</v>
      </c>
      <c r="R176" s="114">
        <f>SUM(R177:R182)</f>
        <v>23.127924349999997</v>
      </c>
      <c r="T176" s="115">
        <f>SUM(T177:T182)</f>
        <v>0</v>
      </c>
      <c r="AR176" s="110" t="s">
        <v>82</v>
      </c>
      <c r="AT176" s="116" t="s">
        <v>73</v>
      </c>
      <c r="AU176" s="116" t="s">
        <v>82</v>
      </c>
      <c r="AY176" s="110" t="s">
        <v>152</v>
      </c>
      <c r="BK176" s="117">
        <f>SUM(BK177:BK182)</f>
        <v>0</v>
      </c>
    </row>
    <row r="177" spans="2:65" s="1" customFormat="1" ht="24.2" customHeight="1">
      <c r="B177" s="120"/>
      <c r="C177" s="121" t="s">
        <v>776</v>
      </c>
      <c r="D177" s="121" t="s">
        <v>154</v>
      </c>
      <c r="E177" s="122" t="s">
        <v>232</v>
      </c>
      <c r="F177" s="123" t="s">
        <v>233</v>
      </c>
      <c r="G177" s="124" t="s">
        <v>157</v>
      </c>
      <c r="H177" s="125">
        <v>4.2469999999999999</v>
      </c>
      <c r="I177" s="126"/>
      <c r="J177" s="126">
        <f t="shared" ref="J177:J182" si="20">ROUND(I177*H177,2)</f>
        <v>0</v>
      </c>
      <c r="K177" s="127"/>
      <c r="L177" s="25"/>
      <c r="M177" s="128" t="s">
        <v>1</v>
      </c>
      <c r="N177" s="129" t="s">
        <v>40</v>
      </c>
      <c r="O177" s="130">
        <v>2.093</v>
      </c>
      <c r="P177" s="130">
        <f t="shared" ref="P177:P182" si="21">O177*H177</f>
        <v>8.8889709999999997</v>
      </c>
      <c r="Q177" s="130">
        <v>2.2968999999999999</v>
      </c>
      <c r="R177" s="130">
        <f t="shared" ref="R177:R182" si="22">Q177*H177</f>
        <v>9.7549342999999986</v>
      </c>
      <c r="S177" s="130">
        <v>0</v>
      </c>
      <c r="T177" s="131">
        <f t="shared" ref="T177:T182" si="23">S177*H177</f>
        <v>0</v>
      </c>
      <c r="AR177" s="132" t="s">
        <v>158</v>
      </c>
      <c r="AT177" s="132" t="s">
        <v>154</v>
      </c>
      <c r="AU177" s="132" t="s">
        <v>159</v>
      </c>
      <c r="AY177" s="13" t="s">
        <v>152</v>
      </c>
      <c r="BE177" s="133">
        <f t="shared" ref="BE177:BE182" si="24">IF(N177="základná",J177,0)</f>
        <v>0</v>
      </c>
      <c r="BF177" s="133">
        <f t="shared" ref="BF177:BF182" si="25">IF(N177="znížená",J177,0)</f>
        <v>0</v>
      </c>
      <c r="BG177" s="133">
        <f t="shared" ref="BG177:BG182" si="26">IF(N177="zákl. prenesená",J177,0)</f>
        <v>0</v>
      </c>
      <c r="BH177" s="133">
        <f t="shared" ref="BH177:BH182" si="27">IF(N177="zníž. prenesená",J177,0)</f>
        <v>0</v>
      </c>
      <c r="BI177" s="133">
        <f t="shared" ref="BI177:BI182" si="28">IF(N177="nulová",J177,0)</f>
        <v>0</v>
      </c>
      <c r="BJ177" s="13" t="s">
        <v>159</v>
      </c>
      <c r="BK177" s="133">
        <f t="shared" ref="BK177:BK182" si="29">ROUND(I177*H177,2)</f>
        <v>0</v>
      </c>
      <c r="BL177" s="13" t="s">
        <v>158</v>
      </c>
      <c r="BM177" s="132" t="s">
        <v>2031</v>
      </c>
    </row>
    <row r="178" spans="2:65" s="1" customFormat="1" ht="26.1">
      <c r="B178" s="120"/>
      <c r="C178" s="121" t="s">
        <v>780</v>
      </c>
      <c r="D178" s="121" t="s">
        <v>154</v>
      </c>
      <c r="E178" s="122" t="s">
        <v>238</v>
      </c>
      <c r="F178" s="123" t="s">
        <v>239</v>
      </c>
      <c r="G178" s="124" t="s">
        <v>200</v>
      </c>
      <c r="H178" s="125">
        <v>2.5</v>
      </c>
      <c r="I178" s="126"/>
      <c r="J178" s="126">
        <f t="shared" si="20"/>
        <v>0</v>
      </c>
      <c r="K178" s="127"/>
      <c r="L178" s="25"/>
      <c r="M178" s="128" t="s">
        <v>1</v>
      </c>
      <c r="N178" s="129" t="s">
        <v>40</v>
      </c>
      <c r="O178" s="130">
        <v>0.83499999999999996</v>
      </c>
      <c r="P178" s="130">
        <f t="shared" si="21"/>
        <v>2.0874999999999999</v>
      </c>
      <c r="Q178" s="130">
        <v>4.3099999999999996E-3</v>
      </c>
      <c r="R178" s="130">
        <f t="shared" si="22"/>
        <v>1.0775E-2</v>
      </c>
      <c r="S178" s="130">
        <v>0</v>
      </c>
      <c r="T178" s="131">
        <f t="shared" si="23"/>
        <v>0</v>
      </c>
      <c r="AR178" s="132" t="s">
        <v>158</v>
      </c>
      <c r="AT178" s="132" t="s">
        <v>154</v>
      </c>
      <c r="AU178" s="132" t="s">
        <v>159</v>
      </c>
      <c r="AY178" s="13" t="s">
        <v>152</v>
      </c>
      <c r="BE178" s="133">
        <f t="shared" si="24"/>
        <v>0</v>
      </c>
      <c r="BF178" s="133">
        <f t="shared" si="25"/>
        <v>0</v>
      </c>
      <c r="BG178" s="133">
        <f t="shared" si="26"/>
        <v>0</v>
      </c>
      <c r="BH178" s="133">
        <f t="shared" si="27"/>
        <v>0</v>
      </c>
      <c r="BI178" s="133">
        <f t="shared" si="28"/>
        <v>0</v>
      </c>
      <c r="BJ178" s="13" t="s">
        <v>159</v>
      </c>
      <c r="BK178" s="133">
        <f t="shared" si="29"/>
        <v>0</v>
      </c>
      <c r="BL178" s="13" t="s">
        <v>158</v>
      </c>
      <c r="BM178" s="132" t="s">
        <v>2032</v>
      </c>
    </row>
    <row r="179" spans="2:65" s="1" customFormat="1" ht="26.1">
      <c r="B179" s="120"/>
      <c r="C179" s="121" t="s">
        <v>328</v>
      </c>
      <c r="D179" s="121" t="s">
        <v>154</v>
      </c>
      <c r="E179" s="122" t="s">
        <v>241</v>
      </c>
      <c r="F179" s="123" t="s">
        <v>242</v>
      </c>
      <c r="G179" s="124" t="s">
        <v>200</v>
      </c>
      <c r="H179" s="125">
        <v>2.5</v>
      </c>
      <c r="I179" s="126"/>
      <c r="J179" s="126">
        <f t="shared" si="20"/>
        <v>0</v>
      </c>
      <c r="K179" s="127"/>
      <c r="L179" s="25"/>
      <c r="M179" s="128" t="s">
        <v>1</v>
      </c>
      <c r="N179" s="129" t="s">
        <v>40</v>
      </c>
      <c r="O179" s="130">
        <v>0.25900000000000001</v>
      </c>
      <c r="P179" s="130">
        <f t="shared" si="21"/>
        <v>0.64749999999999996</v>
      </c>
      <c r="Q179" s="130">
        <v>0</v>
      </c>
      <c r="R179" s="130">
        <f t="shared" si="22"/>
        <v>0</v>
      </c>
      <c r="S179" s="130">
        <v>0</v>
      </c>
      <c r="T179" s="131">
        <f t="shared" si="23"/>
        <v>0</v>
      </c>
      <c r="AR179" s="132" t="s">
        <v>158</v>
      </c>
      <c r="AT179" s="132" t="s">
        <v>154</v>
      </c>
      <c r="AU179" s="132" t="s">
        <v>159</v>
      </c>
      <c r="AY179" s="13" t="s">
        <v>152</v>
      </c>
      <c r="BE179" s="133">
        <f t="shared" si="24"/>
        <v>0</v>
      </c>
      <c r="BF179" s="133">
        <f t="shared" si="25"/>
        <v>0</v>
      </c>
      <c r="BG179" s="133">
        <f t="shared" si="26"/>
        <v>0</v>
      </c>
      <c r="BH179" s="133">
        <f t="shared" si="27"/>
        <v>0</v>
      </c>
      <c r="BI179" s="133">
        <f t="shared" si="28"/>
        <v>0</v>
      </c>
      <c r="BJ179" s="13" t="s">
        <v>159</v>
      </c>
      <c r="BK179" s="133">
        <f t="shared" si="29"/>
        <v>0</v>
      </c>
      <c r="BL179" s="13" t="s">
        <v>158</v>
      </c>
      <c r="BM179" s="132" t="s">
        <v>2033</v>
      </c>
    </row>
    <row r="180" spans="2:65" s="1" customFormat="1" ht="26.1">
      <c r="B180" s="120"/>
      <c r="C180" s="121" t="s">
        <v>789</v>
      </c>
      <c r="D180" s="121" t="s">
        <v>154</v>
      </c>
      <c r="E180" s="122" t="s">
        <v>235</v>
      </c>
      <c r="F180" s="123" t="s">
        <v>236</v>
      </c>
      <c r="G180" s="124" t="s">
        <v>186</v>
      </c>
      <c r="H180" s="125">
        <v>0.255</v>
      </c>
      <c r="I180" s="126"/>
      <c r="J180" s="126">
        <f t="shared" si="20"/>
        <v>0</v>
      </c>
      <c r="K180" s="127"/>
      <c r="L180" s="25"/>
      <c r="M180" s="128" t="s">
        <v>1</v>
      </c>
      <c r="N180" s="129" t="s">
        <v>40</v>
      </c>
      <c r="O180" s="130">
        <v>40.198999999999998</v>
      </c>
      <c r="P180" s="130">
        <f t="shared" si="21"/>
        <v>10.250745</v>
      </c>
      <c r="Q180" s="130">
        <v>1.0165500000000001</v>
      </c>
      <c r="R180" s="130">
        <f t="shared" si="22"/>
        <v>0.25922025000000004</v>
      </c>
      <c r="S180" s="130">
        <v>0</v>
      </c>
      <c r="T180" s="131">
        <f t="shared" si="23"/>
        <v>0</v>
      </c>
      <c r="AR180" s="132" t="s">
        <v>158</v>
      </c>
      <c r="AT180" s="132" t="s">
        <v>154</v>
      </c>
      <c r="AU180" s="132" t="s">
        <v>159</v>
      </c>
      <c r="AY180" s="13" t="s">
        <v>152</v>
      </c>
      <c r="BE180" s="133">
        <f t="shared" si="24"/>
        <v>0</v>
      </c>
      <c r="BF180" s="133">
        <f t="shared" si="25"/>
        <v>0</v>
      </c>
      <c r="BG180" s="133">
        <f t="shared" si="26"/>
        <v>0</v>
      </c>
      <c r="BH180" s="133">
        <f t="shared" si="27"/>
        <v>0</v>
      </c>
      <c r="BI180" s="133">
        <f t="shared" si="28"/>
        <v>0</v>
      </c>
      <c r="BJ180" s="13" t="s">
        <v>159</v>
      </c>
      <c r="BK180" s="133">
        <f t="shared" si="29"/>
        <v>0</v>
      </c>
      <c r="BL180" s="13" t="s">
        <v>158</v>
      </c>
      <c r="BM180" s="132" t="s">
        <v>2034</v>
      </c>
    </row>
    <row r="181" spans="2:65" s="1" customFormat="1" ht="12.95">
      <c r="B181" s="120"/>
      <c r="C181" s="121" t="s">
        <v>793</v>
      </c>
      <c r="D181" s="121" t="s">
        <v>154</v>
      </c>
      <c r="E181" s="122" t="s">
        <v>229</v>
      </c>
      <c r="F181" s="123" t="s">
        <v>230</v>
      </c>
      <c r="G181" s="124" t="s">
        <v>157</v>
      </c>
      <c r="H181" s="125">
        <v>5.2850000000000001</v>
      </c>
      <c r="I181" s="126"/>
      <c r="J181" s="126">
        <f t="shared" si="20"/>
        <v>0</v>
      </c>
      <c r="K181" s="127"/>
      <c r="L181" s="25"/>
      <c r="M181" s="128" t="s">
        <v>1</v>
      </c>
      <c r="N181" s="129" t="s">
        <v>40</v>
      </c>
      <c r="O181" s="130">
        <v>1.042</v>
      </c>
      <c r="P181" s="130">
        <f t="shared" si="21"/>
        <v>5.5069699999999999</v>
      </c>
      <c r="Q181" s="130">
        <v>2.0659999999999998</v>
      </c>
      <c r="R181" s="130">
        <f t="shared" si="22"/>
        <v>10.918809999999999</v>
      </c>
      <c r="S181" s="130">
        <v>0</v>
      </c>
      <c r="T181" s="131">
        <f t="shared" si="23"/>
        <v>0</v>
      </c>
      <c r="AR181" s="132" t="s">
        <v>158</v>
      </c>
      <c r="AT181" s="132" t="s">
        <v>154</v>
      </c>
      <c r="AU181" s="132" t="s">
        <v>159</v>
      </c>
      <c r="AY181" s="13" t="s">
        <v>152</v>
      </c>
      <c r="BE181" s="133">
        <f t="shared" si="24"/>
        <v>0</v>
      </c>
      <c r="BF181" s="133">
        <f t="shared" si="25"/>
        <v>0</v>
      </c>
      <c r="BG181" s="133">
        <f t="shared" si="26"/>
        <v>0</v>
      </c>
      <c r="BH181" s="133">
        <f t="shared" si="27"/>
        <v>0</v>
      </c>
      <c r="BI181" s="133">
        <f t="shared" si="28"/>
        <v>0</v>
      </c>
      <c r="BJ181" s="13" t="s">
        <v>159</v>
      </c>
      <c r="BK181" s="133">
        <f t="shared" si="29"/>
        <v>0</v>
      </c>
      <c r="BL181" s="13" t="s">
        <v>158</v>
      </c>
      <c r="BM181" s="132" t="s">
        <v>2035</v>
      </c>
    </row>
    <row r="182" spans="2:65" s="1" customFormat="1" ht="24.2" customHeight="1">
      <c r="B182" s="120"/>
      <c r="C182" s="121" t="s">
        <v>797</v>
      </c>
      <c r="D182" s="121" t="s">
        <v>154</v>
      </c>
      <c r="E182" s="122" t="s">
        <v>2036</v>
      </c>
      <c r="F182" s="123" t="s">
        <v>2037</v>
      </c>
      <c r="G182" s="124" t="s">
        <v>157</v>
      </c>
      <c r="H182" s="125">
        <v>1.0569999999999999</v>
      </c>
      <c r="I182" s="126"/>
      <c r="J182" s="126">
        <f t="shared" si="20"/>
        <v>0</v>
      </c>
      <c r="K182" s="127"/>
      <c r="L182" s="25"/>
      <c r="M182" s="128" t="s">
        <v>1</v>
      </c>
      <c r="N182" s="129" t="s">
        <v>40</v>
      </c>
      <c r="O182" s="130">
        <v>0.90800000000000003</v>
      </c>
      <c r="P182" s="130">
        <f t="shared" si="21"/>
        <v>0.95975599999999994</v>
      </c>
      <c r="Q182" s="130">
        <v>2.0663999999999998</v>
      </c>
      <c r="R182" s="130">
        <f t="shared" si="22"/>
        <v>2.1841847999999997</v>
      </c>
      <c r="S182" s="130">
        <v>0</v>
      </c>
      <c r="T182" s="131">
        <f t="shared" si="23"/>
        <v>0</v>
      </c>
      <c r="AR182" s="132" t="s">
        <v>158</v>
      </c>
      <c r="AT182" s="132" t="s">
        <v>154</v>
      </c>
      <c r="AU182" s="132" t="s">
        <v>159</v>
      </c>
      <c r="AY182" s="13" t="s">
        <v>152</v>
      </c>
      <c r="BE182" s="133">
        <f t="shared" si="24"/>
        <v>0</v>
      </c>
      <c r="BF182" s="133">
        <f t="shared" si="25"/>
        <v>0</v>
      </c>
      <c r="BG182" s="133">
        <f t="shared" si="26"/>
        <v>0</v>
      </c>
      <c r="BH182" s="133">
        <f t="shared" si="27"/>
        <v>0</v>
      </c>
      <c r="BI182" s="133">
        <f t="shared" si="28"/>
        <v>0</v>
      </c>
      <c r="BJ182" s="13" t="s">
        <v>159</v>
      </c>
      <c r="BK182" s="133">
        <f t="shared" si="29"/>
        <v>0</v>
      </c>
      <c r="BL182" s="13" t="s">
        <v>158</v>
      </c>
      <c r="BM182" s="132" t="s">
        <v>2038</v>
      </c>
    </row>
    <row r="183" spans="2:65" s="11" customFormat="1" ht="22.7" customHeight="1">
      <c r="B183" s="109"/>
      <c r="D183" s="110" t="s">
        <v>73</v>
      </c>
      <c r="E183" s="118" t="s">
        <v>175</v>
      </c>
      <c r="F183" s="118" t="s">
        <v>244</v>
      </c>
      <c r="J183" s="119">
        <f>BK183</f>
        <v>0</v>
      </c>
      <c r="L183" s="109"/>
      <c r="M183" s="113"/>
      <c r="P183" s="114">
        <f>SUM(P184:P198)</f>
        <v>760.88263635999988</v>
      </c>
      <c r="R183" s="114">
        <f>SUM(R184:R198)</f>
        <v>22.123447470000006</v>
      </c>
      <c r="T183" s="115">
        <f>SUM(T184:T198)</f>
        <v>0</v>
      </c>
      <c r="AR183" s="110" t="s">
        <v>82</v>
      </c>
      <c r="AT183" s="116" t="s">
        <v>73</v>
      </c>
      <c r="AU183" s="116" t="s">
        <v>82</v>
      </c>
      <c r="AY183" s="110" t="s">
        <v>152</v>
      </c>
      <c r="BK183" s="117">
        <f>SUM(BK184:BK198)</f>
        <v>0</v>
      </c>
    </row>
    <row r="184" spans="2:65" s="1" customFormat="1" ht="24.2" customHeight="1">
      <c r="B184" s="120"/>
      <c r="C184" s="121" t="s">
        <v>801</v>
      </c>
      <c r="D184" s="121" t="s">
        <v>154</v>
      </c>
      <c r="E184" s="122" t="s">
        <v>245</v>
      </c>
      <c r="F184" s="123" t="s">
        <v>246</v>
      </c>
      <c r="G184" s="124" t="s">
        <v>200</v>
      </c>
      <c r="H184" s="125">
        <v>20.145</v>
      </c>
      <c r="I184" s="126"/>
      <c r="J184" s="126">
        <f t="shared" ref="J184:J198" si="30">ROUND(I184*H184,2)</f>
        <v>0</v>
      </c>
      <c r="K184" s="127"/>
      <c r="L184" s="25"/>
      <c r="M184" s="128" t="s">
        <v>1</v>
      </c>
      <c r="N184" s="129" t="s">
        <v>40</v>
      </c>
      <c r="O184" s="130">
        <v>8.2000000000000003E-2</v>
      </c>
      <c r="P184" s="130">
        <f t="shared" ref="P184:P198" si="31">O184*H184</f>
        <v>1.6518900000000001</v>
      </c>
      <c r="Q184" s="130">
        <v>1.9000000000000001E-4</v>
      </c>
      <c r="R184" s="130">
        <f t="shared" ref="R184:R198" si="32">Q184*H184</f>
        <v>3.8275500000000003E-3</v>
      </c>
      <c r="S184" s="130">
        <v>0</v>
      </c>
      <c r="T184" s="131">
        <f t="shared" ref="T184:T198" si="33">S184*H184</f>
        <v>0</v>
      </c>
      <c r="AR184" s="132" t="s">
        <v>158</v>
      </c>
      <c r="AT184" s="132" t="s">
        <v>154</v>
      </c>
      <c r="AU184" s="132" t="s">
        <v>159</v>
      </c>
      <c r="AY184" s="13" t="s">
        <v>152</v>
      </c>
      <c r="BE184" s="133">
        <f t="shared" ref="BE184:BE198" si="34">IF(N184="základná",J184,0)</f>
        <v>0</v>
      </c>
      <c r="BF184" s="133">
        <f t="shared" ref="BF184:BF198" si="35">IF(N184="znížená",J184,0)</f>
        <v>0</v>
      </c>
      <c r="BG184" s="133">
        <f t="shared" ref="BG184:BG198" si="36">IF(N184="zákl. prenesená",J184,0)</f>
        <v>0</v>
      </c>
      <c r="BH184" s="133">
        <f t="shared" ref="BH184:BH198" si="37">IF(N184="zníž. prenesená",J184,0)</f>
        <v>0</v>
      </c>
      <c r="BI184" s="133">
        <f t="shared" ref="BI184:BI198" si="38">IF(N184="nulová",J184,0)</f>
        <v>0</v>
      </c>
      <c r="BJ184" s="13" t="s">
        <v>159</v>
      </c>
      <c r="BK184" s="133">
        <f t="shared" ref="BK184:BK198" si="39">ROUND(I184*H184,2)</f>
        <v>0</v>
      </c>
      <c r="BL184" s="13" t="s">
        <v>158</v>
      </c>
      <c r="BM184" s="132" t="s">
        <v>2039</v>
      </c>
    </row>
    <row r="185" spans="2:65" s="1" customFormat="1" ht="24.2" customHeight="1">
      <c r="B185" s="120"/>
      <c r="C185" s="121" t="s">
        <v>805</v>
      </c>
      <c r="D185" s="121" t="s">
        <v>154</v>
      </c>
      <c r="E185" s="122" t="s">
        <v>251</v>
      </c>
      <c r="F185" s="123" t="s">
        <v>252</v>
      </c>
      <c r="G185" s="124" t="s">
        <v>200</v>
      </c>
      <c r="H185" s="125">
        <v>195.87200000000001</v>
      </c>
      <c r="I185" s="126"/>
      <c r="J185" s="126">
        <f t="shared" si="30"/>
        <v>0</v>
      </c>
      <c r="K185" s="127"/>
      <c r="L185" s="25"/>
      <c r="M185" s="128" t="s">
        <v>1</v>
      </c>
      <c r="N185" s="129" t="s">
        <v>40</v>
      </c>
      <c r="O185" s="130">
        <v>0.56299999999999994</v>
      </c>
      <c r="P185" s="130">
        <f t="shared" si="31"/>
        <v>110.275936</v>
      </c>
      <c r="Q185" s="130">
        <v>3.465E-2</v>
      </c>
      <c r="R185" s="130">
        <f t="shared" si="32"/>
        <v>6.7869648000000007</v>
      </c>
      <c r="S185" s="130">
        <v>0</v>
      </c>
      <c r="T185" s="131">
        <f t="shared" si="33"/>
        <v>0</v>
      </c>
      <c r="AR185" s="132" t="s">
        <v>158</v>
      </c>
      <c r="AT185" s="132" t="s">
        <v>154</v>
      </c>
      <c r="AU185" s="132" t="s">
        <v>159</v>
      </c>
      <c r="AY185" s="13" t="s">
        <v>152</v>
      </c>
      <c r="BE185" s="133">
        <f t="shared" si="34"/>
        <v>0</v>
      </c>
      <c r="BF185" s="133">
        <f t="shared" si="35"/>
        <v>0</v>
      </c>
      <c r="BG185" s="133">
        <f t="shared" si="36"/>
        <v>0</v>
      </c>
      <c r="BH185" s="133">
        <f t="shared" si="37"/>
        <v>0</v>
      </c>
      <c r="BI185" s="133">
        <f t="shared" si="38"/>
        <v>0</v>
      </c>
      <c r="BJ185" s="13" t="s">
        <v>159</v>
      </c>
      <c r="BK185" s="133">
        <f t="shared" si="39"/>
        <v>0</v>
      </c>
      <c r="BL185" s="13" t="s">
        <v>158</v>
      </c>
      <c r="BM185" s="132" t="s">
        <v>2040</v>
      </c>
    </row>
    <row r="186" spans="2:65" s="1" customFormat="1" ht="24.2" customHeight="1">
      <c r="B186" s="120"/>
      <c r="C186" s="121" t="s">
        <v>809</v>
      </c>
      <c r="D186" s="121" t="s">
        <v>154</v>
      </c>
      <c r="E186" s="122" t="s">
        <v>254</v>
      </c>
      <c r="F186" s="123" t="s">
        <v>255</v>
      </c>
      <c r="G186" s="124" t="s">
        <v>200</v>
      </c>
      <c r="H186" s="125">
        <v>195.87200000000001</v>
      </c>
      <c r="I186" s="126"/>
      <c r="J186" s="126">
        <f t="shared" si="30"/>
        <v>0</v>
      </c>
      <c r="K186" s="127"/>
      <c r="L186" s="25"/>
      <c r="M186" s="128" t="s">
        <v>1</v>
      </c>
      <c r="N186" s="129" t="s">
        <v>40</v>
      </c>
      <c r="O186" s="130">
        <v>0.34738000000000002</v>
      </c>
      <c r="P186" s="130">
        <f t="shared" si="31"/>
        <v>68.042015360000008</v>
      </c>
      <c r="Q186" s="130">
        <v>6.7200000000000003E-3</v>
      </c>
      <c r="R186" s="130">
        <f t="shared" si="32"/>
        <v>1.3162598400000001</v>
      </c>
      <c r="S186" s="130">
        <v>0</v>
      </c>
      <c r="T186" s="131">
        <f t="shared" si="33"/>
        <v>0</v>
      </c>
      <c r="AR186" s="132" t="s">
        <v>158</v>
      </c>
      <c r="AT186" s="132" t="s">
        <v>154</v>
      </c>
      <c r="AU186" s="132" t="s">
        <v>159</v>
      </c>
      <c r="AY186" s="13" t="s">
        <v>152</v>
      </c>
      <c r="BE186" s="133">
        <f t="shared" si="34"/>
        <v>0</v>
      </c>
      <c r="BF186" s="133">
        <f t="shared" si="35"/>
        <v>0</v>
      </c>
      <c r="BG186" s="133">
        <f t="shared" si="36"/>
        <v>0</v>
      </c>
      <c r="BH186" s="133">
        <f t="shared" si="37"/>
        <v>0</v>
      </c>
      <c r="BI186" s="133">
        <f t="shared" si="38"/>
        <v>0</v>
      </c>
      <c r="BJ186" s="13" t="s">
        <v>159</v>
      </c>
      <c r="BK186" s="133">
        <f t="shared" si="39"/>
        <v>0</v>
      </c>
      <c r="BL186" s="13" t="s">
        <v>158</v>
      </c>
      <c r="BM186" s="132" t="s">
        <v>2041</v>
      </c>
    </row>
    <row r="187" spans="2:65" s="1" customFormat="1" ht="24.2" customHeight="1">
      <c r="B187" s="120"/>
      <c r="C187" s="121" t="s">
        <v>813</v>
      </c>
      <c r="D187" s="121" t="s">
        <v>154</v>
      </c>
      <c r="E187" s="122" t="s">
        <v>248</v>
      </c>
      <c r="F187" s="123" t="s">
        <v>249</v>
      </c>
      <c r="G187" s="124" t="s">
        <v>200</v>
      </c>
      <c r="H187" s="125">
        <v>195.87200000000001</v>
      </c>
      <c r="I187" s="126"/>
      <c r="J187" s="126">
        <f t="shared" si="30"/>
        <v>0</v>
      </c>
      <c r="K187" s="127"/>
      <c r="L187" s="25"/>
      <c r="M187" s="128" t="s">
        <v>1</v>
      </c>
      <c r="N187" s="129" t="s">
        <v>40</v>
      </c>
      <c r="O187" s="130">
        <v>0.05</v>
      </c>
      <c r="P187" s="130">
        <f t="shared" si="31"/>
        <v>9.7936000000000014</v>
      </c>
      <c r="Q187" s="130">
        <v>6.9999999999999994E-5</v>
      </c>
      <c r="R187" s="130">
        <f t="shared" si="32"/>
        <v>1.3711039999999999E-2</v>
      </c>
      <c r="S187" s="130">
        <v>0</v>
      </c>
      <c r="T187" s="131">
        <f t="shared" si="33"/>
        <v>0</v>
      </c>
      <c r="AR187" s="132" t="s">
        <v>158</v>
      </c>
      <c r="AT187" s="132" t="s">
        <v>154</v>
      </c>
      <c r="AU187" s="132" t="s">
        <v>159</v>
      </c>
      <c r="AY187" s="13" t="s">
        <v>152</v>
      </c>
      <c r="BE187" s="133">
        <f t="shared" si="34"/>
        <v>0</v>
      </c>
      <c r="BF187" s="133">
        <f t="shared" si="35"/>
        <v>0</v>
      </c>
      <c r="BG187" s="133">
        <f t="shared" si="36"/>
        <v>0</v>
      </c>
      <c r="BH187" s="133">
        <f t="shared" si="37"/>
        <v>0</v>
      </c>
      <c r="BI187" s="133">
        <f t="shared" si="38"/>
        <v>0</v>
      </c>
      <c r="BJ187" s="13" t="s">
        <v>159</v>
      </c>
      <c r="BK187" s="133">
        <f t="shared" si="39"/>
        <v>0</v>
      </c>
      <c r="BL187" s="13" t="s">
        <v>158</v>
      </c>
      <c r="BM187" s="132" t="s">
        <v>2042</v>
      </c>
    </row>
    <row r="188" spans="2:65" s="1" customFormat="1" ht="26.1">
      <c r="B188" s="120"/>
      <c r="C188" s="121" t="s">
        <v>817</v>
      </c>
      <c r="D188" s="121" t="s">
        <v>154</v>
      </c>
      <c r="E188" s="122" t="s">
        <v>257</v>
      </c>
      <c r="F188" s="123" t="s">
        <v>258</v>
      </c>
      <c r="G188" s="124" t="s">
        <v>200</v>
      </c>
      <c r="H188" s="125">
        <v>208.80099999999999</v>
      </c>
      <c r="I188" s="126"/>
      <c r="J188" s="126">
        <f t="shared" si="30"/>
        <v>0</v>
      </c>
      <c r="K188" s="127"/>
      <c r="L188" s="25"/>
      <c r="M188" s="128" t="s">
        <v>1</v>
      </c>
      <c r="N188" s="129" t="s">
        <v>40</v>
      </c>
      <c r="O188" s="130">
        <v>9.1999999999999998E-2</v>
      </c>
      <c r="P188" s="130">
        <f t="shared" si="31"/>
        <v>19.209691999999997</v>
      </c>
      <c r="Q188" s="130">
        <v>1.8000000000000001E-4</v>
      </c>
      <c r="R188" s="130">
        <f t="shared" si="32"/>
        <v>3.7584180000000002E-2</v>
      </c>
      <c r="S188" s="130">
        <v>0</v>
      </c>
      <c r="T188" s="131">
        <f t="shared" si="33"/>
        <v>0</v>
      </c>
      <c r="AR188" s="132" t="s">
        <v>158</v>
      </c>
      <c r="AT188" s="132" t="s">
        <v>154</v>
      </c>
      <c r="AU188" s="132" t="s">
        <v>159</v>
      </c>
      <c r="AY188" s="13" t="s">
        <v>152</v>
      </c>
      <c r="BE188" s="133">
        <f t="shared" si="34"/>
        <v>0</v>
      </c>
      <c r="BF188" s="133">
        <f t="shared" si="35"/>
        <v>0</v>
      </c>
      <c r="BG188" s="133">
        <f t="shared" si="36"/>
        <v>0</v>
      </c>
      <c r="BH188" s="133">
        <f t="shared" si="37"/>
        <v>0</v>
      </c>
      <c r="BI188" s="133">
        <f t="shared" si="38"/>
        <v>0</v>
      </c>
      <c r="BJ188" s="13" t="s">
        <v>159</v>
      </c>
      <c r="BK188" s="133">
        <f t="shared" si="39"/>
        <v>0</v>
      </c>
      <c r="BL188" s="13" t="s">
        <v>158</v>
      </c>
      <c r="BM188" s="132" t="s">
        <v>2043</v>
      </c>
    </row>
    <row r="189" spans="2:65" s="1" customFormat="1" ht="24.2" customHeight="1">
      <c r="B189" s="120"/>
      <c r="C189" s="121" t="s">
        <v>821</v>
      </c>
      <c r="D189" s="121" t="s">
        <v>154</v>
      </c>
      <c r="E189" s="122" t="s">
        <v>260</v>
      </c>
      <c r="F189" s="123" t="s">
        <v>261</v>
      </c>
      <c r="G189" s="124" t="s">
        <v>200</v>
      </c>
      <c r="H189" s="125">
        <v>208.80099999999999</v>
      </c>
      <c r="I189" s="126"/>
      <c r="J189" s="126">
        <f t="shared" si="30"/>
        <v>0</v>
      </c>
      <c r="K189" s="127"/>
      <c r="L189" s="25"/>
      <c r="M189" s="128" t="s">
        <v>1</v>
      </c>
      <c r="N189" s="129" t="s">
        <v>40</v>
      </c>
      <c r="O189" s="130">
        <v>1.228</v>
      </c>
      <c r="P189" s="130">
        <f t="shared" si="31"/>
        <v>256.40762799999999</v>
      </c>
      <c r="Q189" s="130">
        <v>4.8300000000000001E-3</v>
      </c>
      <c r="R189" s="130">
        <f t="shared" si="32"/>
        <v>1.00850883</v>
      </c>
      <c r="S189" s="130">
        <v>0</v>
      </c>
      <c r="T189" s="131">
        <f t="shared" si="33"/>
        <v>0</v>
      </c>
      <c r="AR189" s="132" t="s">
        <v>158</v>
      </c>
      <c r="AT189" s="132" t="s">
        <v>154</v>
      </c>
      <c r="AU189" s="132" t="s">
        <v>159</v>
      </c>
      <c r="AY189" s="13" t="s">
        <v>152</v>
      </c>
      <c r="BE189" s="133">
        <f t="shared" si="34"/>
        <v>0</v>
      </c>
      <c r="BF189" s="133">
        <f t="shared" si="35"/>
        <v>0</v>
      </c>
      <c r="BG189" s="133">
        <f t="shared" si="36"/>
        <v>0</v>
      </c>
      <c r="BH189" s="133">
        <f t="shared" si="37"/>
        <v>0</v>
      </c>
      <c r="BI189" s="133">
        <f t="shared" si="38"/>
        <v>0</v>
      </c>
      <c r="BJ189" s="13" t="s">
        <v>159</v>
      </c>
      <c r="BK189" s="133">
        <f t="shared" si="39"/>
        <v>0</v>
      </c>
      <c r="BL189" s="13" t="s">
        <v>158</v>
      </c>
      <c r="BM189" s="132" t="s">
        <v>2044</v>
      </c>
    </row>
    <row r="190" spans="2:65" s="1" customFormat="1" ht="24.2" customHeight="1">
      <c r="B190" s="120"/>
      <c r="C190" s="121" t="s">
        <v>825</v>
      </c>
      <c r="D190" s="121" t="s">
        <v>154</v>
      </c>
      <c r="E190" s="122" t="s">
        <v>263</v>
      </c>
      <c r="F190" s="123" t="s">
        <v>264</v>
      </c>
      <c r="G190" s="124" t="s">
        <v>200</v>
      </c>
      <c r="H190" s="125">
        <v>208.80099999999999</v>
      </c>
      <c r="I190" s="126"/>
      <c r="J190" s="126">
        <f t="shared" si="30"/>
        <v>0</v>
      </c>
      <c r="K190" s="127"/>
      <c r="L190" s="25"/>
      <c r="M190" s="128" t="s">
        <v>1</v>
      </c>
      <c r="N190" s="129" t="s">
        <v>40</v>
      </c>
      <c r="O190" s="130">
        <v>0.111</v>
      </c>
      <c r="P190" s="130">
        <f t="shared" si="31"/>
        <v>23.176911</v>
      </c>
      <c r="Q190" s="130">
        <v>4.15E-3</v>
      </c>
      <c r="R190" s="130">
        <f t="shared" si="32"/>
        <v>0.86652414999999994</v>
      </c>
      <c r="S190" s="130">
        <v>0</v>
      </c>
      <c r="T190" s="131">
        <f t="shared" si="33"/>
        <v>0</v>
      </c>
      <c r="AR190" s="132" t="s">
        <v>158</v>
      </c>
      <c r="AT190" s="132" t="s">
        <v>154</v>
      </c>
      <c r="AU190" s="132" t="s">
        <v>159</v>
      </c>
      <c r="AY190" s="13" t="s">
        <v>152</v>
      </c>
      <c r="BE190" s="133">
        <f t="shared" si="34"/>
        <v>0</v>
      </c>
      <c r="BF190" s="133">
        <f t="shared" si="35"/>
        <v>0</v>
      </c>
      <c r="BG190" s="133">
        <f t="shared" si="36"/>
        <v>0</v>
      </c>
      <c r="BH190" s="133">
        <f t="shared" si="37"/>
        <v>0</v>
      </c>
      <c r="BI190" s="133">
        <f t="shared" si="38"/>
        <v>0</v>
      </c>
      <c r="BJ190" s="13" t="s">
        <v>159</v>
      </c>
      <c r="BK190" s="133">
        <f t="shared" si="39"/>
        <v>0</v>
      </c>
      <c r="BL190" s="13" t="s">
        <v>158</v>
      </c>
      <c r="BM190" s="132" t="s">
        <v>2045</v>
      </c>
    </row>
    <row r="191" spans="2:65" s="1" customFormat="1" ht="37.700000000000003" customHeight="1">
      <c r="B191" s="120"/>
      <c r="C191" s="121" t="s">
        <v>829</v>
      </c>
      <c r="D191" s="121" t="s">
        <v>154</v>
      </c>
      <c r="E191" s="122" t="s">
        <v>269</v>
      </c>
      <c r="F191" s="123" t="s">
        <v>270</v>
      </c>
      <c r="G191" s="124" t="s">
        <v>200</v>
      </c>
      <c r="H191" s="125">
        <v>33.5</v>
      </c>
      <c r="I191" s="126"/>
      <c r="J191" s="126">
        <f t="shared" si="30"/>
        <v>0</v>
      </c>
      <c r="K191" s="127"/>
      <c r="L191" s="25"/>
      <c r="M191" s="128" t="s">
        <v>1</v>
      </c>
      <c r="N191" s="129" t="s">
        <v>40</v>
      </c>
      <c r="O191" s="130">
        <v>0.92200000000000004</v>
      </c>
      <c r="P191" s="130">
        <f t="shared" si="31"/>
        <v>30.887</v>
      </c>
      <c r="Q191" s="130">
        <v>3.5049999999999998E-2</v>
      </c>
      <c r="R191" s="130">
        <f t="shared" si="32"/>
        <v>1.174175</v>
      </c>
      <c r="S191" s="130">
        <v>0</v>
      </c>
      <c r="T191" s="131">
        <f t="shared" si="33"/>
        <v>0</v>
      </c>
      <c r="AR191" s="132" t="s">
        <v>158</v>
      </c>
      <c r="AT191" s="132" t="s">
        <v>154</v>
      </c>
      <c r="AU191" s="132" t="s">
        <v>159</v>
      </c>
      <c r="AY191" s="13" t="s">
        <v>152</v>
      </c>
      <c r="BE191" s="133">
        <f t="shared" si="34"/>
        <v>0</v>
      </c>
      <c r="BF191" s="133">
        <f t="shared" si="35"/>
        <v>0</v>
      </c>
      <c r="BG191" s="133">
        <f t="shared" si="36"/>
        <v>0</v>
      </c>
      <c r="BH191" s="133">
        <f t="shared" si="37"/>
        <v>0</v>
      </c>
      <c r="BI191" s="133">
        <f t="shared" si="38"/>
        <v>0</v>
      </c>
      <c r="BJ191" s="13" t="s">
        <v>159</v>
      </c>
      <c r="BK191" s="133">
        <f t="shared" si="39"/>
        <v>0</v>
      </c>
      <c r="BL191" s="13" t="s">
        <v>158</v>
      </c>
      <c r="BM191" s="132" t="s">
        <v>2046</v>
      </c>
    </row>
    <row r="192" spans="2:65" s="1" customFormat="1" ht="24.2" customHeight="1">
      <c r="B192" s="120"/>
      <c r="C192" s="121" t="s">
        <v>833</v>
      </c>
      <c r="D192" s="121" t="s">
        <v>154</v>
      </c>
      <c r="E192" s="122" t="s">
        <v>266</v>
      </c>
      <c r="F192" s="123" t="s">
        <v>267</v>
      </c>
      <c r="G192" s="124" t="s">
        <v>200</v>
      </c>
      <c r="H192" s="125">
        <v>108.92</v>
      </c>
      <c r="I192" s="126"/>
      <c r="J192" s="126">
        <f t="shared" si="30"/>
        <v>0</v>
      </c>
      <c r="K192" s="127"/>
      <c r="L192" s="25"/>
      <c r="M192" s="128" t="s">
        <v>1</v>
      </c>
      <c r="N192" s="129" t="s">
        <v>40</v>
      </c>
      <c r="O192" s="130">
        <v>0.91600000000000004</v>
      </c>
      <c r="P192" s="130">
        <f t="shared" si="31"/>
        <v>99.770720000000011</v>
      </c>
      <c r="Q192" s="130">
        <v>7.1470000000000006E-2</v>
      </c>
      <c r="R192" s="130">
        <f t="shared" si="32"/>
        <v>7.7845124000000006</v>
      </c>
      <c r="S192" s="130">
        <v>0</v>
      </c>
      <c r="T192" s="131">
        <f t="shared" si="33"/>
        <v>0</v>
      </c>
      <c r="AR192" s="132" t="s">
        <v>158</v>
      </c>
      <c r="AT192" s="132" t="s">
        <v>154</v>
      </c>
      <c r="AU192" s="132" t="s">
        <v>159</v>
      </c>
      <c r="AY192" s="13" t="s">
        <v>152</v>
      </c>
      <c r="BE192" s="133">
        <f t="shared" si="34"/>
        <v>0</v>
      </c>
      <c r="BF192" s="133">
        <f t="shared" si="35"/>
        <v>0</v>
      </c>
      <c r="BG192" s="133">
        <f t="shared" si="36"/>
        <v>0</v>
      </c>
      <c r="BH192" s="133">
        <f t="shared" si="37"/>
        <v>0</v>
      </c>
      <c r="BI192" s="133">
        <f t="shared" si="38"/>
        <v>0</v>
      </c>
      <c r="BJ192" s="13" t="s">
        <v>159</v>
      </c>
      <c r="BK192" s="133">
        <f t="shared" si="39"/>
        <v>0</v>
      </c>
      <c r="BL192" s="13" t="s">
        <v>158</v>
      </c>
      <c r="BM192" s="132" t="s">
        <v>2047</v>
      </c>
    </row>
    <row r="193" spans="2:65" s="1" customFormat="1" ht="51.95">
      <c r="B193" s="120"/>
      <c r="C193" s="121" t="s">
        <v>2048</v>
      </c>
      <c r="D193" s="121" t="s">
        <v>154</v>
      </c>
      <c r="E193" s="122" t="s">
        <v>2049</v>
      </c>
      <c r="F193" s="123" t="s">
        <v>2050</v>
      </c>
      <c r="G193" s="124" t="s">
        <v>200</v>
      </c>
      <c r="H193" s="125">
        <v>20.183</v>
      </c>
      <c r="I193" s="126"/>
      <c r="J193" s="126">
        <f t="shared" si="30"/>
        <v>0</v>
      </c>
      <c r="K193" s="127"/>
      <c r="L193" s="25"/>
      <c r="M193" s="128" t="s">
        <v>1</v>
      </c>
      <c r="N193" s="129" t="s">
        <v>40</v>
      </c>
      <c r="O193" s="130">
        <v>0.79400000000000004</v>
      </c>
      <c r="P193" s="130">
        <f t="shared" si="31"/>
        <v>16.025302</v>
      </c>
      <c r="Q193" s="130">
        <v>1.414E-2</v>
      </c>
      <c r="R193" s="130">
        <f t="shared" si="32"/>
        <v>0.28538762000000001</v>
      </c>
      <c r="S193" s="130">
        <v>0</v>
      </c>
      <c r="T193" s="131">
        <f t="shared" si="33"/>
        <v>0</v>
      </c>
      <c r="AR193" s="132" t="s">
        <v>158</v>
      </c>
      <c r="AT193" s="132" t="s">
        <v>154</v>
      </c>
      <c r="AU193" s="132" t="s">
        <v>159</v>
      </c>
      <c r="AY193" s="13" t="s">
        <v>152</v>
      </c>
      <c r="BE193" s="133">
        <f t="shared" si="34"/>
        <v>0</v>
      </c>
      <c r="BF193" s="133">
        <f t="shared" si="35"/>
        <v>0</v>
      </c>
      <c r="BG193" s="133">
        <f t="shared" si="36"/>
        <v>0</v>
      </c>
      <c r="BH193" s="133">
        <f t="shared" si="37"/>
        <v>0</v>
      </c>
      <c r="BI193" s="133">
        <f t="shared" si="38"/>
        <v>0</v>
      </c>
      <c r="BJ193" s="13" t="s">
        <v>159</v>
      </c>
      <c r="BK193" s="133">
        <f t="shared" si="39"/>
        <v>0</v>
      </c>
      <c r="BL193" s="13" t="s">
        <v>158</v>
      </c>
      <c r="BM193" s="132" t="s">
        <v>2051</v>
      </c>
    </row>
    <row r="194" spans="2:65" s="1" customFormat="1" ht="51.95">
      <c r="B194" s="120"/>
      <c r="C194" s="121" t="s">
        <v>2052</v>
      </c>
      <c r="D194" s="121" t="s">
        <v>154</v>
      </c>
      <c r="E194" s="122" t="s">
        <v>2053</v>
      </c>
      <c r="F194" s="123" t="s">
        <v>2054</v>
      </c>
      <c r="G194" s="124" t="s">
        <v>157</v>
      </c>
      <c r="H194" s="125">
        <v>20.183</v>
      </c>
      <c r="I194" s="126"/>
      <c r="J194" s="126">
        <f t="shared" si="30"/>
        <v>0</v>
      </c>
      <c r="K194" s="127"/>
      <c r="L194" s="25"/>
      <c r="M194" s="128" t="s">
        <v>1</v>
      </c>
      <c r="N194" s="129" t="s">
        <v>40</v>
      </c>
      <c r="O194" s="130">
        <v>0.79400000000000004</v>
      </c>
      <c r="P194" s="130">
        <f t="shared" si="31"/>
        <v>16.025302</v>
      </c>
      <c r="Q194" s="130">
        <v>1.5140000000000001E-2</v>
      </c>
      <c r="R194" s="130">
        <f t="shared" si="32"/>
        <v>0.30557062000000002</v>
      </c>
      <c r="S194" s="130">
        <v>0</v>
      </c>
      <c r="T194" s="131">
        <f t="shared" si="33"/>
        <v>0</v>
      </c>
      <c r="AR194" s="132" t="s">
        <v>158</v>
      </c>
      <c r="AT194" s="132" t="s">
        <v>154</v>
      </c>
      <c r="AU194" s="132" t="s">
        <v>159</v>
      </c>
      <c r="AY194" s="13" t="s">
        <v>152</v>
      </c>
      <c r="BE194" s="133">
        <f t="shared" si="34"/>
        <v>0</v>
      </c>
      <c r="BF194" s="133">
        <f t="shared" si="35"/>
        <v>0</v>
      </c>
      <c r="BG194" s="133">
        <f t="shared" si="36"/>
        <v>0</v>
      </c>
      <c r="BH194" s="133">
        <f t="shared" si="37"/>
        <v>0</v>
      </c>
      <c r="BI194" s="133">
        <f t="shared" si="38"/>
        <v>0</v>
      </c>
      <c r="BJ194" s="13" t="s">
        <v>159</v>
      </c>
      <c r="BK194" s="133">
        <f t="shared" si="39"/>
        <v>0</v>
      </c>
      <c r="BL194" s="13" t="s">
        <v>158</v>
      </c>
      <c r="BM194" s="132" t="s">
        <v>2055</v>
      </c>
    </row>
    <row r="195" spans="2:65" s="1" customFormat="1" ht="24.2" customHeight="1">
      <c r="B195" s="120"/>
      <c r="C195" s="121" t="s">
        <v>2056</v>
      </c>
      <c r="D195" s="121" t="s">
        <v>154</v>
      </c>
      <c r="E195" s="122" t="s">
        <v>2057</v>
      </c>
      <c r="F195" s="123" t="s">
        <v>2058</v>
      </c>
      <c r="G195" s="124" t="s">
        <v>2059</v>
      </c>
      <c r="H195" s="125">
        <v>111.316</v>
      </c>
      <c r="I195" s="126"/>
      <c r="J195" s="126">
        <f t="shared" si="30"/>
        <v>0</v>
      </c>
      <c r="K195" s="127"/>
      <c r="L195" s="25"/>
      <c r="M195" s="128" t="s">
        <v>1</v>
      </c>
      <c r="N195" s="129" t="s">
        <v>40</v>
      </c>
      <c r="O195" s="130">
        <v>0.91500000000000004</v>
      </c>
      <c r="P195" s="130">
        <f t="shared" si="31"/>
        <v>101.85414</v>
      </c>
      <c r="Q195" s="130">
        <v>2.009E-2</v>
      </c>
      <c r="R195" s="130">
        <f t="shared" si="32"/>
        <v>2.2363384399999999</v>
      </c>
      <c r="S195" s="130">
        <v>0</v>
      </c>
      <c r="T195" s="131">
        <f t="shared" si="33"/>
        <v>0</v>
      </c>
      <c r="AR195" s="132" t="s">
        <v>158</v>
      </c>
      <c r="AT195" s="132" t="s">
        <v>154</v>
      </c>
      <c r="AU195" s="132" t="s">
        <v>159</v>
      </c>
      <c r="AY195" s="13" t="s">
        <v>152</v>
      </c>
      <c r="BE195" s="133">
        <f t="shared" si="34"/>
        <v>0</v>
      </c>
      <c r="BF195" s="133">
        <f t="shared" si="35"/>
        <v>0</v>
      </c>
      <c r="BG195" s="133">
        <f t="shared" si="36"/>
        <v>0</v>
      </c>
      <c r="BH195" s="133">
        <f t="shared" si="37"/>
        <v>0</v>
      </c>
      <c r="BI195" s="133">
        <f t="shared" si="38"/>
        <v>0</v>
      </c>
      <c r="BJ195" s="13" t="s">
        <v>159</v>
      </c>
      <c r="BK195" s="133">
        <f t="shared" si="39"/>
        <v>0</v>
      </c>
      <c r="BL195" s="13" t="s">
        <v>158</v>
      </c>
      <c r="BM195" s="132" t="s">
        <v>2060</v>
      </c>
    </row>
    <row r="196" spans="2:65" s="1" customFormat="1" ht="24.2" customHeight="1">
      <c r="B196" s="120"/>
      <c r="C196" s="121" t="s">
        <v>2061</v>
      </c>
      <c r="D196" s="121" t="s">
        <v>154</v>
      </c>
      <c r="E196" s="122" t="s">
        <v>2062</v>
      </c>
      <c r="F196" s="123" t="s">
        <v>2063</v>
      </c>
      <c r="G196" s="124" t="s">
        <v>2064</v>
      </c>
      <c r="H196" s="125">
        <v>41.4</v>
      </c>
      <c r="I196" s="126"/>
      <c r="J196" s="126">
        <f t="shared" si="30"/>
        <v>0</v>
      </c>
      <c r="K196" s="127"/>
      <c r="L196" s="25"/>
      <c r="M196" s="128" t="s">
        <v>1</v>
      </c>
      <c r="N196" s="129" t="s">
        <v>40</v>
      </c>
      <c r="O196" s="130">
        <v>0.01</v>
      </c>
      <c r="P196" s="130">
        <f t="shared" si="31"/>
        <v>0.41399999999999998</v>
      </c>
      <c r="Q196" s="130">
        <v>0</v>
      </c>
      <c r="R196" s="130">
        <f t="shared" si="32"/>
        <v>0</v>
      </c>
      <c r="S196" s="130">
        <v>0</v>
      </c>
      <c r="T196" s="131">
        <f t="shared" si="33"/>
        <v>0</v>
      </c>
      <c r="AR196" s="132" t="s">
        <v>158</v>
      </c>
      <c r="AT196" s="132" t="s">
        <v>154</v>
      </c>
      <c r="AU196" s="132" t="s">
        <v>159</v>
      </c>
      <c r="AY196" s="13" t="s">
        <v>152</v>
      </c>
      <c r="BE196" s="133">
        <f t="shared" si="34"/>
        <v>0</v>
      </c>
      <c r="BF196" s="133">
        <f t="shared" si="35"/>
        <v>0</v>
      </c>
      <c r="BG196" s="133">
        <f t="shared" si="36"/>
        <v>0</v>
      </c>
      <c r="BH196" s="133">
        <f t="shared" si="37"/>
        <v>0</v>
      </c>
      <c r="BI196" s="133">
        <f t="shared" si="38"/>
        <v>0</v>
      </c>
      <c r="BJ196" s="13" t="s">
        <v>159</v>
      </c>
      <c r="BK196" s="133">
        <f t="shared" si="39"/>
        <v>0</v>
      </c>
      <c r="BL196" s="13" t="s">
        <v>158</v>
      </c>
      <c r="BM196" s="132" t="s">
        <v>2065</v>
      </c>
    </row>
    <row r="197" spans="2:65" s="1" customFormat="1" ht="14.45" customHeight="1">
      <c r="B197" s="120"/>
      <c r="C197" s="134" t="s">
        <v>2066</v>
      </c>
      <c r="D197" s="134" t="s">
        <v>203</v>
      </c>
      <c r="E197" s="135" t="s">
        <v>2067</v>
      </c>
      <c r="F197" s="136" t="s">
        <v>2068</v>
      </c>
      <c r="G197" s="124" t="s">
        <v>2069</v>
      </c>
      <c r="H197" s="138">
        <v>49.68</v>
      </c>
      <c r="I197" s="139"/>
      <c r="J197" s="139">
        <f t="shared" si="30"/>
        <v>0</v>
      </c>
      <c r="K197" s="140"/>
      <c r="L197" s="141"/>
      <c r="M197" s="142" t="s">
        <v>1</v>
      </c>
      <c r="N197" s="143" t="s">
        <v>40</v>
      </c>
      <c r="O197" s="130">
        <v>0</v>
      </c>
      <c r="P197" s="130">
        <f t="shared" si="31"/>
        <v>0</v>
      </c>
      <c r="Q197" s="130">
        <v>1E-4</v>
      </c>
      <c r="R197" s="130">
        <f t="shared" si="32"/>
        <v>4.9680000000000002E-3</v>
      </c>
      <c r="S197" s="130">
        <v>0</v>
      </c>
      <c r="T197" s="131">
        <f t="shared" si="33"/>
        <v>0</v>
      </c>
      <c r="AR197" s="132" t="s">
        <v>183</v>
      </c>
      <c r="AT197" s="132" t="s">
        <v>203</v>
      </c>
      <c r="AU197" s="132" t="s">
        <v>159</v>
      </c>
      <c r="AY197" s="13" t="s">
        <v>152</v>
      </c>
      <c r="BE197" s="133">
        <f t="shared" si="34"/>
        <v>0</v>
      </c>
      <c r="BF197" s="133">
        <f t="shared" si="35"/>
        <v>0</v>
      </c>
      <c r="BG197" s="133">
        <f t="shared" si="36"/>
        <v>0</v>
      </c>
      <c r="BH197" s="133">
        <f t="shared" si="37"/>
        <v>0</v>
      </c>
      <c r="BI197" s="133">
        <f t="shared" si="38"/>
        <v>0</v>
      </c>
      <c r="BJ197" s="13" t="s">
        <v>159</v>
      </c>
      <c r="BK197" s="133">
        <f t="shared" si="39"/>
        <v>0</v>
      </c>
      <c r="BL197" s="13" t="s">
        <v>158</v>
      </c>
      <c r="BM197" s="132" t="s">
        <v>2070</v>
      </c>
    </row>
    <row r="198" spans="2:65" s="1" customFormat="1" ht="14.45" customHeight="1">
      <c r="B198" s="120"/>
      <c r="C198" s="121" t="s">
        <v>2071</v>
      </c>
      <c r="D198" s="121" t="s">
        <v>154</v>
      </c>
      <c r="E198" s="122" t="s">
        <v>278</v>
      </c>
      <c r="F198" s="123" t="s">
        <v>279</v>
      </c>
      <c r="G198" s="124" t="s">
        <v>2072</v>
      </c>
      <c r="H198" s="125">
        <v>34.5</v>
      </c>
      <c r="I198" s="126"/>
      <c r="J198" s="126">
        <f t="shared" si="30"/>
        <v>0</v>
      </c>
      <c r="K198" s="127"/>
      <c r="L198" s="25"/>
      <c r="M198" s="128" t="s">
        <v>1</v>
      </c>
      <c r="N198" s="129" t="s">
        <v>40</v>
      </c>
      <c r="O198" s="130">
        <v>0.21299999999999999</v>
      </c>
      <c r="P198" s="130">
        <f t="shared" si="31"/>
        <v>7.3484999999999996</v>
      </c>
      <c r="Q198" s="130">
        <v>8.6700000000000006E-3</v>
      </c>
      <c r="R198" s="130">
        <f t="shared" si="32"/>
        <v>0.29911500000000002</v>
      </c>
      <c r="S198" s="130">
        <v>0</v>
      </c>
      <c r="T198" s="131">
        <f t="shared" si="33"/>
        <v>0</v>
      </c>
      <c r="AR198" s="132" t="s">
        <v>158</v>
      </c>
      <c r="AT198" s="132" t="s">
        <v>154</v>
      </c>
      <c r="AU198" s="132" t="s">
        <v>159</v>
      </c>
      <c r="AY198" s="13" t="s">
        <v>152</v>
      </c>
      <c r="BE198" s="133">
        <f t="shared" si="34"/>
        <v>0</v>
      </c>
      <c r="BF198" s="133">
        <f t="shared" si="35"/>
        <v>0</v>
      </c>
      <c r="BG198" s="133">
        <f t="shared" si="36"/>
        <v>0</v>
      </c>
      <c r="BH198" s="133">
        <f t="shared" si="37"/>
        <v>0</v>
      </c>
      <c r="BI198" s="133">
        <f t="shared" si="38"/>
        <v>0</v>
      </c>
      <c r="BJ198" s="13" t="s">
        <v>159</v>
      </c>
      <c r="BK198" s="133">
        <f t="shared" si="39"/>
        <v>0</v>
      </c>
      <c r="BL198" s="13" t="s">
        <v>158</v>
      </c>
      <c r="BM198" s="132" t="s">
        <v>2073</v>
      </c>
    </row>
    <row r="199" spans="2:65" s="11" customFormat="1" ht="22.7" customHeight="1">
      <c r="B199" s="109"/>
      <c r="D199" s="110" t="s">
        <v>73</v>
      </c>
      <c r="E199" s="118" t="s">
        <v>189</v>
      </c>
      <c r="F199" s="118" t="s">
        <v>281</v>
      </c>
      <c r="J199" s="119">
        <f>BK199</f>
        <v>0</v>
      </c>
      <c r="L199" s="109"/>
      <c r="M199" s="113"/>
      <c r="P199" s="114">
        <f>SUM(P200:P208)</f>
        <v>92.780599999999993</v>
      </c>
      <c r="R199" s="114">
        <f>SUM(R200:R208)</f>
        <v>3.8408898700000003</v>
      </c>
      <c r="T199" s="115">
        <f>SUM(T200:T208)</f>
        <v>0</v>
      </c>
      <c r="AR199" s="110" t="s">
        <v>82</v>
      </c>
      <c r="AT199" s="116" t="s">
        <v>73</v>
      </c>
      <c r="AU199" s="116" t="s">
        <v>82</v>
      </c>
      <c r="AY199" s="110" t="s">
        <v>152</v>
      </c>
      <c r="BK199" s="117">
        <f>SUM(BK200:BK208)</f>
        <v>0</v>
      </c>
    </row>
    <row r="200" spans="2:65" s="1" customFormat="1" ht="24.2" customHeight="1">
      <c r="B200" s="120"/>
      <c r="C200" s="121" t="s">
        <v>2074</v>
      </c>
      <c r="D200" s="121" t="s">
        <v>154</v>
      </c>
      <c r="E200" s="122" t="s">
        <v>282</v>
      </c>
      <c r="F200" s="123" t="s">
        <v>283</v>
      </c>
      <c r="G200" s="124" t="s">
        <v>200</v>
      </c>
      <c r="H200" s="125">
        <v>211.084</v>
      </c>
      <c r="I200" s="126"/>
      <c r="J200" s="126">
        <f t="shared" ref="J200:J208" si="40">ROUND(I200*H200,2)</f>
        <v>0</v>
      </c>
      <c r="K200" s="127"/>
      <c r="L200" s="25"/>
      <c r="M200" s="128" t="s">
        <v>1</v>
      </c>
      <c r="N200" s="129" t="s">
        <v>40</v>
      </c>
      <c r="O200" s="130">
        <v>7.6999999999999999E-2</v>
      </c>
      <c r="P200" s="130">
        <f t="shared" ref="P200:P208" si="41">O200*H200</f>
        <v>16.253468000000002</v>
      </c>
      <c r="Q200" s="130">
        <v>1.653E-2</v>
      </c>
      <c r="R200" s="130">
        <f t="shared" ref="R200:R208" si="42">Q200*H200</f>
        <v>3.4892185200000001</v>
      </c>
      <c r="S200" s="130">
        <v>0</v>
      </c>
      <c r="T200" s="131">
        <f t="shared" ref="T200:T208" si="43">S200*H200</f>
        <v>0</v>
      </c>
      <c r="AR200" s="132" t="s">
        <v>158</v>
      </c>
      <c r="AT200" s="132" t="s">
        <v>154</v>
      </c>
      <c r="AU200" s="132" t="s">
        <v>159</v>
      </c>
      <c r="AY200" s="13" t="s">
        <v>152</v>
      </c>
      <c r="BE200" s="133">
        <f t="shared" ref="BE200:BE208" si="44">IF(N200="základná",J200,0)</f>
        <v>0</v>
      </c>
      <c r="BF200" s="133">
        <f t="shared" ref="BF200:BF208" si="45">IF(N200="znížená",J200,0)</f>
        <v>0</v>
      </c>
      <c r="BG200" s="133">
        <f t="shared" ref="BG200:BG208" si="46">IF(N200="zákl. prenesená",J200,0)</f>
        <v>0</v>
      </c>
      <c r="BH200" s="133">
        <f t="shared" ref="BH200:BH208" si="47">IF(N200="zníž. prenesená",J200,0)</f>
        <v>0</v>
      </c>
      <c r="BI200" s="133">
        <f t="shared" ref="BI200:BI208" si="48">IF(N200="nulová",J200,0)</f>
        <v>0</v>
      </c>
      <c r="BJ200" s="13" t="s">
        <v>159</v>
      </c>
      <c r="BK200" s="133">
        <f t="shared" ref="BK200:BK208" si="49">ROUND(I200*H200,2)</f>
        <v>0</v>
      </c>
      <c r="BL200" s="13" t="s">
        <v>158</v>
      </c>
      <c r="BM200" s="132" t="s">
        <v>2075</v>
      </c>
    </row>
    <row r="201" spans="2:65" s="1" customFormat="1" ht="24.2" customHeight="1">
      <c r="B201" s="120"/>
      <c r="C201" s="121" t="s">
        <v>2076</v>
      </c>
      <c r="D201" s="121" t="s">
        <v>154</v>
      </c>
      <c r="E201" s="122" t="s">
        <v>288</v>
      </c>
      <c r="F201" s="123" t="s">
        <v>289</v>
      </c>
      <c r="G201" s="124" t="s">
        <v>200</v>
      </c>
      <c r="H201" s="125">
        <v>211.084</v>
      </c>
      <c r="I201" s="126"/>
      <c r="J201" s="126">
        <f t="shared" si="40"/>
        <v>0</v>
      </c>
      <c r="K201" s="127"/>
      <c r="L201" s="25"/>
      <c r="M201" s="128" t="s">
        <v>1</v>
      </c>
      <c r="N201" s="129" t="s">
        <v>40</v>
      </c>
      <c r="O201" s="130">
        <v>6.4000000000000001E-2</v>
      </c>
      <c r="P201" s="130">
        <f t="shared" si="41"/>
        <v>13.509376</v>
      </c>
      <c r="Q201" s="130">
        <v>0</v>
      </c>
      <c r="R201" s="130">
        <f t="shared" si="42"/>
        <v>0</v>
      </c>
      <c r="S201" s="130">
        <v>0</v>
      </c>
      <c r="T201" s="131">
        <f t="shared" si="43"/>
        <v>0</v>
      </c>
      <c r="AR201" s="132" t="s">
        <v>158</v>
      </c>
      <c r="AT201" s="132" t="s">
        <v>154</v>
      </c>
      <c r="AU201" s="132" t="s">
        <v>159</v>
      </c>
      <c r="AY201" s="13" t="s">
        <v>152</v>
      </c>
      <c r="BE201" s="133">
        <f t="shared" si="44"/>
        <v>0</v>
      </c>
      <c r="BF201" s="133">
        <f t="shared" si="45"/>
        <v>0</v>
      </c>
      <c r="BG201" s="133">
        <f t="shared" si="46"/>
        <v>0</v>
      </c>
      <c r="BH201" s="133">
        <f t="shared" si="47"/>
        <v>0</v>
      </c>
      <c r="BI201" s="133">
        <f t="shared" si="48"/>
        <v>0</v>
      </c>
      <c r="BJ201" s="13" t="s">
        <v>159</v>
      </c>
      <c r="BK201" s="133">
        <f t="shared" si="49"/>
        <v>0</v>
      </c>
      <c r="BL201" s="13" t="s">
        <v>158</v>
      </c>
      <c r="BM201" s="132" t="s">
        <v>2077</v>
      </c>
    </row>
    <row r="202" spans="2:65" s="1" customFormat="1" ht="37.700000000000003" customHeight="1">
      <c r="B202" s="120"/>
      <c r="C202" s="121" t="s">
        <v>2078</v>
      </c>
      <c r="D202" s="121" t="s">
        <v>154</v>
      </c>
      <c r="E202" s="122" t="s">
        <v>285</v>
      </c>
      <c r="F202" s="123" t="s">
        <v>286</v>
      </c>
      <c r="G202" s="124" t="s">
        <v>200</v>
      </c>
      <c r="H202" s="125">
        <v>422.16800000000001</v>
      </c>
      <c r="I202" s="126"/>
      <c r="J202" s="126">
        <f t="shared" si="40"/>
        <v>0</v>
      </c>
      <c r="K202" s="127"/>
      <c r="L202" s="25"/>
      <c r="M202" s="128" t="s">
        <v>1</v>
      </c>
      <c r="N202" s="129" t="s">
        <v>40</v>
      </c>
      <c r="O202" s="130">
        <v>2E-3</v>
      </c>
      <c r="P202" s="130">
        <f t="shared" si="41"/>
        <v>0.84433599999999998</v>
      </c>
      <c r="Q202" s="130">
        <v>0</v>
      </c>
      <c r="R202" s="130">
        <f t="shared" si="42"/>
        <v>0</v>
      </c>
      <c r="S202" s="130">
        <v>0</v>
      </c>
      <c r="T202" s="131">
        <f t="shared" si="43"/>
        <v>0</v>
      </c>
      <c r="AR202" s="132" t="s">
        <v>158</v>
      </c>
      <c r="AT202" s="132" t="s">
        <v>154</v>
      </c>
      <c r="AU202" s="132" t="s">
        <v>159</v>
      </c>
      <c r="AY202" s="13" t="s">
        <v>152</v>
      </c>
      <c r="BE202" s="133">
        <f t="shared" si="44"/>
        <v>0</v>
      </c>
      <c r="BF202" s="133">
        <f t="shared" si="45"/>
        <v>0</v>
      </c>
      <c r="BG202" s="133">
        <f t="shared" si="46"/>
        <v>0</v>
      </c>
      <c r="BH202" s="133">
        <f t="shared" si="47"/>
        <v>0</v>
      </c>
      <c r="BI202" s="133">
        <f t="shared" si="48"/>
        <v>0</v>
      </c>
      <c r="BJ202" s="13" t="s">
        <v>159</v>
      </c>
      <c r="BK202" s="133">
        <f t="shared" si="49"/>
        <v>0</v>
      </c>
      <c r="BL202" s="13" t="s">
        <v>158</v>
      </c>
      <c r="BM202" s="132" t="s">
        <v>2079</v>
      </c>
    </row>
    <row r="203" spans="2:65" s="1" customFormat="1" ht="24.2" customHeight="1">
      <c r="B203" s="120"/>
      <c r="C203" s="121" t="s">
        <v>2080</v>
      </c>
      <c r="D203" s="121" t="s">
        <v>154</v>
      </c>
      <c r="E203" s="122" t="s">
        <v>291</v>
      </c>
      <c r="F203" s="123" t="s">
        <v>292</v>
      </c>
      <c r="G203" s="124" t="s">
        <v>200</v>
      </c>
      <c r="H203" s="125">
        <v>203.04</v>
      </c>
      <c r="I203" s="126"/>
      <c r="J203" s="126">
        <f t="shared" si="40"/>
        <v>0</v>
      </c>
      <c r="K203" s="127"/>
      <c r="L203" s="25"/>
      <c r="M203" s="128" t="s">
        <v>1</v>
      </c>
      <c r="N203" s="129" t="s">
        <v>40</v>
      </c>
      <c r="O203" s="130">
        <v>9.9000000000000005E-2</v>
      </c>
      <c r="P203" s="130">
        <f t="shared" si="41"/>
        <v>20.100960000000001</v>
      </c>
      <c r="Q203" s="130">
        <v>1.5299999999999999E-3</v>
      </c>
      <c r="R203" s="130">
        <f t="shared" si="42"/>
        <v>0.31065119999999996</v>
      </c>
      <c r="S203" s="130">
        <v>0</v>
      </c>
      <c r="T203" s="131">
        <f t="shared" si="43"/>
        <v>0</v>
      </c>
      <c r="AR203" s="132" t="s">
        <v>158</v>
      </c>
      <c r="AT203" s="132" t="s">
        <v>154</v>
      </c>
      <c r="AU203" s="132" t="s">
        <v>159</v>
      </c>
      <c r="AY203" s="13" t="s">
        <v>152</v>
      </c>
      <c r="BE203" s="133">
        <f t="shared" si="44"/>
        <v>0</v>
      </c>
      <c r="BF203" s="133">
        <f t="shared" si="45"/>
        <v>0</v>
      </c>
      <c r="BG203" s="133">
        <f t="shared" si="46"/>
        <v>0</v>
      </c>
      <c r="BH203" s="133">
        <f t="shared" si="47"/>
        <v>0</v>
      </c>
      <c r="BI203" s="133">
        <f t="shared" si="48"/>
        <v>0</v>
      </c>
      <c r="BJ203" s="13" t="s">
        <v>159</v>
      </c>
      <c r="BK203" s="133">
        <f t="shared" si="49"/>
        <v>0</v>
      </c>
      <c r="BL203" s="13" t="s">
        <v>158</v>
      </c>
      <c r="BM203" s="132" t="s">
        <v>2081</v>
      </c>
    </row>
    <row r="204" spans="2:65" s="1" customFormat="1" ht="14.45" customHeight="1">
      <c r="B204" s="120"/>
      <c r="C204" s="121" t="s">
        <v>2082</v>
      </c>
      <c r="D204" s="121" t="s">
        <v>154</v>
      </c>
      <c r="E204" s="122" t="s">
        <v>294</v>
      </c>
      <c r="F204" s="123" t="s">
        <v>295</v>
      </c>
      <c r="G204" s="124" t="s">
        <v>200</v>
      </c>
      <c r="H204" s="125">
        <v>54.954999999999998</v>
      </c>
      <c r="I204" s="126"/>
      <c r="J204" s="126">
        <f t="shared" si="40"/>
        <v>0</v>
      </c>
      <c r="K204" s="127"/>
      <c r="L204" s="25"/>
      <c r="M204" s="128" t="s">
        <v>1</v>
      </c>
      <c r="N204" s="129" t="s">
        <v>40</v>
      </c>
      <c r="O204" s="130">
        <v>0.32400000000000001</v>
      </c>
      <c r="P204" s="130">
        <f t="shared" si="41"/>
        <v>17.805420000000002</v>
      </c>
      <c r="Q204" s="130">
        <v>5.0000000000000002E-5</v>
      </c>
      <c r="R204" s="130">
        <f t="shared" si="42"/>
        <v>2.7477500000000002E-3</v>
      </c>
      <c r="S204" s="130">
        <v>0</v>
      </c>
      <c r="T204" s="131">
        <f t="shared" si="43"/>
        <v>0</v>
      </c>
      <c r="AR204" s="132" t="s">
        <v>158</v>
      </c>
      <c r="AT204" s="132" t="s">
        <v>154</v>
      </c>
      <c r="AU204" s="132" t="s">
        <v>159</v>
      </c>
      <c r="AY204" s="13" t="s">
        <v>152</v>
      </c>
      <c r="BE204" s="133">
        <f t="shared" si="44"/>
        <v>0</v>
      </c>
      <c r="BF204" s="133">
        <f t="shared" si="45"/>
        <v>0</v>
      </c>
      <c r="BG204" s="133">
        <f t="shared" si="46"/>
        <v>0</v>
      </c>
      <c r="BH204" s="133">
        <f t="shared" si="47"/>
        <v>0</v>
      </c>
      <c r="BI204" s="133">
        <f t="shared" si="48"/>
        <v>0</v>
      </c>
      <c r="BJ204" s="13" t="s">
        <v>159</v>
      </c>
      <c r="BK204" s="133">
        <f t="shared" si="49"/>
        <v>0</v>
      </c>
      <c r="BL204" s="13" t="s">
        <v>158</v>
      </c>
      <c r="BM204" s="132" t="s">
        <v>2083</v>
      </c>
    </row>
    <row r="205" spans="2:65" s="1" customFormat="1" ht="14.45" customHeight="1">
      <c r="B205" s="120"/>
      <c r="C205" s="121" t="s">
        <v>2084</v>
      </c>
      <c r="D205" s="121" t="s">
        <v>154</v>
      </c>
      <c r="E205" s="122" t="s">
        <v>297</v>
      </c>
      <c r="F205" s="123" t="s">
        <v>298</v>
      </c>
      <c r="G205" s="124" t="s">
        <v>226</v>
      </c>
      <c r="H205" s="125">
        <v>39.909999999999997</v>
      </c>
      <c r="I205" s="126"/>
      <c r="J205" s="126">
        <f t="shared" si="40"/>
        <v>0</v>
      </c>
      <c r="K205" s="127"/>
      <c r="L205" s="25"/>
      <c r="M205" s="128" t="s">
        <v>1</v>
      </c>
      <c r="N205" s="129" t="s">
        <v>40</v>
      </c>
      <c r="O205" s="130">
        <v>0.188</v>
      </c>
      <c r="P205" s="130">
        <f t="shared" si="41"/>
        <v>7.5030799999999997</v>
      </c>
      <c r="Q205" s="130">
        <v>5.0000000000000001E-4</v>
      </c>
      <c r="R205" s="130">
        <f t="shared" si="42"/>
        <v>1.9954999999999997E-2</v>
      </c>
      <c r="S205" s="130">
        <v>0</v>
      </c>
      <c r="T205" s="131">
        <f t="shared" si="43"/>
        <v>0</v>
      </c>
      <c r="AR205" s="132" t="s">
        <v>158</v>
      </c>
      <c r="AT205" s="132" t="s">
        <v>154</v>
      </c>
      <c r="AU205" s="132" t="s">
        <v>159</v>
      </c>
      <c r="AY205" s="13" t="s">
        <v>152</v>
      </c>
      <c r="BE205" s="133">
        <f t="shared" si="44"/>
        <v>0</v>
      </c>
      <c r="BF205" s="133">
        <f t="shared" si="45"/>
        <v>0</v>
      </c>
      <c r="BG205" s="133">
        <f t="shared" si="46"/>
        <v>0</v>
      </c>
      <c r="BH205" s="133">
        <f t="shared" si="47"/>
        <v>0</v>
      </c>
      <c r="BI205" s="133">
        <f t="shared" si="48"/>
        <v>0</v>
      </c>
      <c r="BJ205" s="13" t="s">
        <v>159</v>
      </c>
      <c r="BK205" s="133">
        <f t="shared" si="49"/>
        <v>0</v>
      </c>
      <c r="BL205" s="13" t="s">
        <v>158</v>
      </c>
      <c r="BM205" s="132" t="s">
        <v>2085</v>
      </c>
    </row>
    <row r="206" spans="2:65" s="1" customFormat="1" ht="26.1">
      <c r="B206" s="120"/>
      <c r="C206" s="121" t="s">
        <v>2086</v>
      </c>
      <c r="D206" s="121" t="s">
        <v>154</v>
      </c>
      <c r="E206" s="122" t="s">
        <v>300</v>
      </c>
      <c r="F206" s="123" t="s">
        <v>301</v>
      </c>
      <c r="G206" s="124" t="s">
        <v>226</v>
      </c>
      <c r="H206" s="125">
        <v>54.03</v>
      </c>
      <c r="I206" s="126"/>
      <c r="J206" s="126">
        <f t="shared" si="40"/>
        <v>0</v>
      </c>
      <c r="K206" s="127"/>
      <c r="L206" s="25"/>
      <c r="M206" s="128" t="s">
        <v>1</v>
      </c>
      <c r="N206" s="129" t="s">
        <v>40</v>
      </c>
      <c r="O206" s="130">
        <v>9.4E-2</v>
      </c>
      <c r="P206" s="130">
        <f t="shared" si="41"/>
        <v>5.0788200000000003</v>
      </c>
      <c r="Q206" s="130">
        <v>2.3000000000000001E-4</v>
      </c>
      <c r="R206" s="130">
        <f t="shared" si="42"/>
        <v>1.2426900000000001E-2</v>
      </c>
      <c r="S206" s="130">
        <v>0</v>
      </c>
      <c r="T206" s="131">
        <f t="shared" si="43"/>
        <v>0</v>
      </c>
      <c r="AR206" s="132" t="s">
        <v>158</v>
      </c>
      <c r="AT206" s="132" t="s">
        <v>154</v>
      </c>
      <c r="AU206" s="132" t="s">
        <v>159</v>
      </c>
      <c r="AY206" s="13" t="s">
        <v>152</v>
      </c>
      <c r="BE206" s="133">
        <f t="shared" si="44"/>
        <v>0</v>
      </c>
      <c r="BF206" s="133">
        <f t="shared" si="45"/>
        <v>0</v>
      </c>
      <c r="BG206" s="133">
        <f t="shared" si="46"/>
        <v>0</v>
      </c>
      <c r="BH206" s="133">
        <f t="shared" si="47"/>
        <v>0</v>
      </c>
      <c r="BI206" s="133">
        <f t="shared" si="48"/>
        <v>0</v>
      </c>
      <c r="BJ206" s="13" t="s">
        <v>159</v>
      </c>
      <c r="BK206" s="133">
        <f t="shared" si="49"/>
        <v>0</v>
      </c>
      <c r="BL206" s="13" t="s">
        <v>158</v>
      </c>
      <c r="BM206" s="132" t="s">
        <v>2087</v>
      </c>
    </row>
    <row r="207" spans="2:65" s="1" customFormat="1" ht="14.45" customHeight="1">
      <c r="B207" s="120"/>
      <c r="C207" s="121" t="s">
        <v>2088</v>
      </c>
      <c r="D207" s="121" t="s">
        <v>154</v>
      </c>
      <c r="E207" s="122" t="s">
        <v>303</v>
      </c>
      <c r="F207" s="123" t="s">
        <v>304</v>
      </c>
      <c r="G207" s="124" t="s">
        <v>226</v>
      </c>
      <c r="H207" s="125">
        <v>70.28</v>
      </c>
      <c r="I207" s="126"/>
      <c r="J207" s="126">
        <f t="shared" si="40"/>
        <v>0</v>
      </c>
      <c r="K207" s="127"/>
      <c r="L207" s="25"/>
      <c r="M207" s="128" t="s">
        <v>1</v>
      </c>
      <c r="N207" s="129" t="s">
        <v>40</v>
      </c>
      <c r="O207" s="130">
        <v>9.4E-2</v>
      </c>
      <c r="P207" s="130">
        <f t="shared" si="41"/>
        <v>6.6063200000000002</v>
      </c>
      <c r="Q207" s="130">
        <v>3.0000000000000001E-5</v>
      </c>
      <c r="R207" s="130">
        <f t="shared" si="42"/>
        <v>2.1084000000000003E-3</v>
      </c>
      <c r="S207" s="130">
        <v>0</v>
      </c>
      <c r="T207" s="131">
        <f t="shared" si="43"/>
        <v>0</v>
      </c>
      <c r="AR207" s="132" t="s">
        <v>158</v>
      </c>
      <c r="AT207" s="132" t="s">
        <v>154</v>
      </c>
      <c r="AU207" s="132" t="s">
        <v>159</v>
      </c>
      <c r="AY207" s="13" t="s">
        <v>152</v>
      </c>
      <c r="BE207" s="133">
        <f t="shared" si="44"/>
        <v>0</v>
      </c>
      <c r="BF207" s="133">
        <f t="shared" si="45"/>
        <v>0</v>
      </c>
      <c r="BG207" s="133">
        <f t="shared" si="46"/>
        <v>0</v>
      </c>
      <c r="BH207" s="133">
        <f t="shared" si="47"/>
        <v>0</v>
      </c>
      <c r="BI207" s="133">
        <f t="shared" si="48"/>
        <v>0</v>
      </c>
      <c r="BJ207" s="13" t="s">
        <v>159</v>
      </c>
      <c r="BK207" s="133">
        <f t="shared" si="49"/>
        <v>0</v>
      </c>
      <c r="BL207" s="13" t="s">
        <v>158</v>
      </c>
      <c r="BM207" s="132" t="s">
        <v>2089</v>
      </c>
    </row>
    <row r="208" spans="2:65" s="1" customFormat="1" ht="14.45" customHeight="1">
      <c r="B208" s="120"/>
      <c r="C208" s="121" t="s">
        <v>1507</v>
      </c>
      <c r="D208" s="121" t="s">
        <v>154</v>
      </c>
      <c r="E208" s="122" t="s">
        <v>306</v>
      </c>
      <c r="F208" s="123" t="s">
        <v>307</v>
      </c>
      <c r="G208" s="124" t="s">
        <v>226</v>
      </c>
      <c r="H208" s="125">
        <v>54.03</v>
      </c>
      <c r="I208" s="126"/>
      <c r="J208" s="126">
        <f t="shared" si="40"/>
        <v>0</v>
      </c>
      <c r="K208" s="127"/>
      <c r="L208" s="25"/>
      <c r="M208" s="128" t="s">
        <v>1</v>
      </c>
      <c r="N208" s="129" t="s">
        <v>40</v>
      </c>
      <c r="O208" s="130">
        <v>9.4E-2</v>
      </c>
      <c r="P208" s="130">
        <f t="shared" si="41"/>
        <v>5.0788200000000003</v>
      </c>
      <c r="Q208" s="130">
        <v>6.9999999999999994E-5</v>
      </c>
      <c r="R208" s="130">
        <f t="shared" si="42"/>
        <v>3.7820999999999996E-3</v>
      </c>
      <c r="S208" s="130">
        <v>0</v>
      </c>
      <c r="T208" s="131">
        <f t="shared" si="43"/>
        <v>0</v>
      </c>
      <c r="AR208" s="132" t="s">
        <v>158</v>
      </c>
      <c r="AT208" s="132" t="s">
        <v>154</v>
      </c>
      <c r="AU208" s="132" t="s">
        <v>159</v>
      </c>
      <c r="AY208" s="13" t="s">
        <v>152</v>
      </c>
      <c r="BE208" s="133">
        <f t="shared" si="44"/>
        <v>0</v>
      </c>
      <c r="BF208" s="133">
        <f t="shared" si="45"/>
        <v>0</v>
      </c>
      <c r="BG208" s="133">
        <f t="shared" si="46"/>
        <v>0</v>
      </c>
      <c r="BH208" s="133">
        <f t="shared" si="47"/>
        <v>0</v>
      </c>
      <c r="BI208" s="133">
        <f t="shared" si="48"/>
        <v>0</v>
      </c>
      <c r="BJ208" s="13" t="s">
        <v>159</v>
      </c>
      <c r="BK208" s="133">
        <f t="shared" si="49"/>
        <v>0</v>
      </c>
      <c r="BL208" s="13" t="s">
        <v>158</v>
      </c>
      <c r="BM208" s="132" t="s">
        <v>2090</v>
      </c>
    </row>
    <row r="209" spans="2:65" s="11" customFormat="1" ht="22.7" customHeight="1">
      <c r="B209" s="109"/>
      <c r="D209" s="110" t="s">
        <v>73</v>
      </c>
      <c r="E209" s="118" t="s">
        <v>309</v>
      </c>
      <c r="F209" s="118" t="s">
        <v>310</v>
      </c>
      <c r="J209" s="119">
        <f>BK209</f>
        <v>0</v>
      </c>
      <c r="L209" s="109"/>
      <c r="M209" s="113"/>
      <c r="P209" s="114">
        <f>P210</f>
        <v>139.03285</v>
      </c>
      <c r="R209" s="114">
        <f>R210</f>
        <v>0</v>
      </c>
      <c r="T209" s="115">
        <f>T210</f>
        <v>0</v>
      </c>
      <c r="AR209" s="110" t="s">
        <v>82</v>
      </c>
      <c r="AT209" s="116" t="s">
        <v>73</v>
      </c>
      <c r="AU209" s="116" t="s">
        <v>82</v>
      </c>
      <c r="AY209" s="110" t="s">
        <v>152</v>
      </c>
      <c r="BK209" s="117">
        <f>BK210</f>
        <v>0</v>
      </c>
    </row>
    <row r="210" spans="2:65" s="1" customFormat="1" ht="24.2" customHeight="1">
      <c r="B210" s="120"/>
      <c r="C210" s="121" t="s">
        <v>1511</v>
      </c>
      <c r="D210" s="121" t="s">
        <v>154</v>
      </c>
      <c r="E210" s="122" t="s">
        <v>311</v>
      </c>
      <c r="F210" s="123" t="s">
        <v>312</v>
      </c>
      <c r="G210" s="124" t="s">
        <v>186</v>
      </c>
      <c r="H210" s="125">
        <v>154.82499999999999</v>
      </c>
      <c r="I210" s="126"/>
      <c r="J210" s="126">
        <f>ROUND(I210*H210,2)</f>
        <v>0</v>
      </c>
      <c r="K210" s="127"/>
      <c r="L210" s="25"/>
      <c r="M210" s="128" t="s">
        <v>1</v>
      </c>
      <c r="N210" s="129" t="s">
        <v>40</v>
      </c>
      <c r="O210" s="130">
        <v>0.89800000000000002</v>
      </c>
      <c r="P210" s="130">
        <f>O210*H210</f>
        <v>139.03285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158</v>
      </c>
      <c r="AT210" s="132" t="s">
        <v>154</v>
      </c>
      <c r="AU210" s="132" t="s">
        <v>159</v>
      </c>
      <c r="AY210" s="13" t="s">
        <v>152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159</v>
      </c>
      <c r="BK210" s="133">
        <f>ROUND(I210*H210,2)</f>
        <v>0</v>
      </c>
      <c r="BL210" s="13" t="s">
        <v>158</v>
      </c>
      <c r="BM210" s="132" t="s">
        <v>2091</v>
      </c>
    </row>
    <row r="211" spans="2:65" s="11" customFormat="1" ht="26.1" customHeight="1">
      <c r="B211" s="109"/>
      <c r="D211" s="110" t="s">
        <v>73</v>
      </c>
      <c r="E211" s="111" t="s">
        <v>314</v>
      </c>
      <c r="F211" s="111" t="s">
        <v>315</v>
      </c>
      <c r="J211" s="112">
        <f>J212+J217+J226+J240+J251+J258+J266+J290+J294+J298+J308+J314+J318+J322</f>
        <v>0</v>
      </c>
      <c r="L211" s="109"/>
      <c r="M211" s="113"/>
      <c r="P211" s="114">
        <f>P212+P217+P226+P240+P251+P258+P266+P290+P294+P298+P308+P314+P318+P322+P329</f>
        <v>1382.96984957</v>
      </c>
      <c r="R211" s="114">
        <f>R212+R217+R226+R240+R251+R258+R266+R290+R294+R298+R308+R314+R318+R322+R329</f>
        <v>41.017721520000009</v>
      </c>
      <c r="T211" s="115">
        <f>T212+T217+T226+T240+T251+T258+T266+T290+T294+T298+T308+T314+T318+T322+T329</f>
        <v>0</v>
      </c>
      <c r="AR211" s="110" t="s">
        <v>159</v>
      </c>
      <c r="AT211" s="116" t="s">
        <v>73</v>
      </c>
      <c r="AU211" s="116" t="s">
        <v>74</v>
      </c>
      <c r="AY211" s="110" t="s">
        <v>152</v>
      </c>
      <c r="BK211" s="117">
        <f>BK212+BK217+BK226+BK240+BK251+BK258+BK266+BK290+BK294+BK298+BK308+BK314+BK318+BK322+BK329</f>
        <v>0</v>
      </c>
    </row>
    <row r="212" spans="2:65" s="11" customFormat="1" ht="22.7" customHeight="1">
      <c r="B212" s="109"/>
      <c r="D212" s="110" t="s">
        <v>73</v>
      </c>
      <c r="E212" s="118" t="s">
        <v>316</v>
      </c>
      <c r="F212" s="118" t="s">
        <v>317</v>
      </c>
      <c r="J212" s="119">
        <f>BK212</f>
        <v>0</v>
      </c>
      <c r="L212" s="109"/>
      <c r="M212" s="113"/>
      <c r="P212" s="114">
        <f>SUM(P213:P216)</f>
        <v>8.7406199999999998</v>
      </c>
      <c r="R212" s="114">
        <f>SUM(R213:R216)</f>
        <v>0.11929620000000001</v>
      </c>
      <c r="T212" s="115">
        <f>SUM(T213:T216)</f>
        <v>0</v>
      </c>
      <c r="AR212" s="110" t="s">
        <v>159</v>
      </c>
      <c r="AT212" s="116" t="s">
        <v>73</v>
      </c>
      <c r="AU212" s="116" t="s">
        <v>82</v>
      </c>
      <c r="AY212" s="110" t="s">
        <v>152</v>
      </c>
      <c r="BK212" s="117">
        <f>SUM(BK213:BK216)</f>
        <v>0</v>
      </c>
    </row>
    <row r="213" spans="2:65" s="1" customFormat="1" ht="24.2" customHeight="1">
      <c r="B213" s="120"/>
      <c r="C213" s="121" t="s">
        <v>1515</v>
      </c>
      <c r="D213" s="121" t="s">
        <v>154</v>
      </c>
      <c r="E213" s="122" t="s">
        <v>318</v>
      </c>
      <c r="F213" s="123" t="s">
        <v>319</v>
      </c>
      <c r="G213" s="124" t="s">
        <v>200</v>
      </c>
      <c r="H213" s="125">
        <v>48.804000000000002</v>
      </c>
      <c r="I213" s="126"/>
      <c r="J213" s="126">
        <f>ROUND(I213*H213,2)</f>
        <v>0</v>
      </c>
      <c r="K213" s="127"/>
      <c r="L213" s="25"/>
      <c r="M213" s="128" t="s">
        <v>1</v>
      </c>
      <c r="N213" s="129" t="s">
        <v>40</v>
      </c>
      <c r="O213" s="130">
        <v>0.13300000000000001</v>
      </c>
      <c r="P213" s="130">
        <f>O213*H213</f>
        <v>6.4909320000000008</v>
      </c>
      <c r="Q213" s="130">
        <v>1.08E-3</v>
      </c>
      <c r="R213" s="130">
        <f>Q213*H213</f>
        <v>5.2708320000000003E-2</v>
      </c>
      <c r="S213" s="130">
        <v>0</v>
      </c>
      <c r="T213" s="131">
        <f>S213*H213</f>
        <v>0</v>
      </c>
      <c r="AR213" s="132" t="s">
        <v>320</v>
      </c>
      <c r="AT213" s="132" t="s">
        <v>154</v>
      </c>
      <c r="AU213" s="132" t="s">
        <v>159</v>
      </c>
      <c r="AY213" s="13" t="s">
        <v>152</v>
      </c>
      <c r="BE213" s="133">
        <f>IF(N213="základná",J213,0)</f>
        <v>0</v>
      </c>
      <c r="BF213" s="133">
        <f>IF(N213="znížená",J213,0)</f>
        <v>0</v>
      </c>
      <c r="BG213" s="133">
        <f>IF(N213="zákl. prenesená",J213,0)</f>
        <v>0</v>
      </c>
      <c r="BH213" s="133">
        <f>IF(N213="zníž. prenesená",J213,0)</f>
        <v>0</v>
      </c>
      <c r="BI213" s="133">
        <f>IF(N213="nulová",J213,0)</f>
        <v>0</v>
      </c>
      <c r="BJ213" s="13" t="s">
        <v>159</v>
      </c>
      <c r="BK213" s="133">
        <f>ROUND(I213*H213,2)</f>
        <v>0</v>
      </c>
      <c r="BL213" s="13" t="s">
        <v>320</v>
      </c>
      <c r="BM213" s="132" t="s">
        <v>2092</v>
      </c>
    </row>
    <row r="214" spans="2:65" s="1" customFormat="1" ht="24.2" customHeight="1">
      <c r="B214" s="120"/>
      <c r="C214" s="121" t="s">
        <v>1519</v>
      </c>
      <c r="D214" s="121" t="s">
        <v>154</v>
      </c>
      <c r="E214" s="122" t="s">
        <v>2093</v>
      </c>
      <c r="F214" s="123" t="s">
        <v>2094</v>
      </c>
      <c r="G214" s="124" t="s">
        <v>200</v>
      </c>
      <c r="H214" s="125">
        <v>15.304</v>
      </c>
      <c r="I214" s="126"/>
      <c r="J214" s="126">
        <f>ROUND(I214*H214,2)</f>
        <v>0</v>
      </c>
      <c r="K214" s="127"/>
      <c r="L214" s="25"/>
      <c r="M214" s="128" t="s">
        <v>1</v>
      </c>
      <c r="N214" s="129" t="s">
        <v>40</v>
      </c>
      <c r="O214" s="130">
        <v>0.14699999999999999</v>
      </c>
      <c r="P214" s="130">
        <f>O214*H214</f>
        <v>2.2496879999999999</v>
      </c>
      <c r="Q214" s="130">
        <v>2.2000000000000001E-4</v>
      </c>
      <c r="R214" s="130">
        <f>Q214*H214</f>
        <v>3.36688E-3</v>
      </c>
      <c r="S214" s="130">
        <v>0</v>
      </c>
      <c r="T214" s="131">
        <f>S214*H214</f>
        <v>0</v>
      </c>
      <c r="AR214" s="132" t="s">
        <v>320</v>
      </c>
      <c r="AT214" s="132" t="s">
        <v>154</v>
      </c>
      <c r="AU214" s="132" t="s">
        <v>159</v>
      </c>
      <c r="AY214" s="13" t="s">
        <v>152</v>
      </c>
      <c r="BE214" s="133">
        <f>IF(N214="základná",J214,0)</f>
        <v>0</v>
      </c>
      <c r="BF214" s="133">
        <f>IF(N214="znížená",J214,0)</f>
        <v>0</v>
      </c>
      <c r="BG214" s="133">
        <f>IF(N214="zákl. prenesená",J214,0)</f>
        <v>0</v>
      </c>
      <c r="BH214" s="133">
        <f>IF(N214="zníž. prenesená",J214,0)</f>
        <v>0</v>
      </c>
      <c r="BI214" s="133">
        <f>IF(N214="nulová",J214,0)</f>
        <v>0</v>
      </c>
      <c r="BJ214" s="13" t="s">
        <v>159</v>
      </c>
      <c r="BK214" s="133">
        <f>ROUND(I214*H214,2)</f>
        <v>0</v>
      </c>
      <c r="BL214" s="13" t="s">
        <v>320</v>
      </c>
      <c r="BM214" s="132" t="s">
        <v>2095</v>
      </c>
    </row>
    <row r="215" spans="2:65" s="1" customFormat="1" ht="37.700000000000003" customHeight="1">
      <c r="B215" s="120"/>
      <c r="C215" s="134" t="s">
        <v>1523</v>
      </c>
      <c r="D215" s="134" t="s">
        <v>203</v>
      </c>
      <c r="E215" s="135" t="s">
        <v>2096</v>
      </c>
      <c r="F215" s="136" t="s">
        <v>2097</v>
      </c>
      <c r="G215" s="137" t="s">
        <v>327</v>
      </c>
      <c r="H215" s="138">
        <v>63.220999999999997</v>
      </c>
      <c r="I215" s="139"/>
      <c r="J215" s="139">
        <f>ROUND(I215*H215,2)</f>
        <v>0</v>
      </c>
      <c r="K215" s="140"/>
      <c r="L215" s="141"/>
      <c r="M215" s="142" t="s">
        <v>1</v>
      </c>
      <c r="N215" s="143" t="s">
        <v>40</v>
      </c>
      <c r="O215" s="130">
        <v>0</v>
      </c>
      <c r="P215" s="130">
        <f>O215*H215</f>
        <v>0</v>
      </c>
      <c r="Q215" s="130">
        <v>1E-3</v>
      </c>
      <c r="R215" s="130">
        <f>Q215*H215</f>
        <v>6.3220999999999999E-2</v>
      </c>
      <c r="S215" s="130">
        <v>0</v>
      </c>
      <c r="T215" s="131">
        <f>S215*H215</f>
        <v>0</v>
      </c>
      <c r="AR215" s="132" t="s">
        <v>328</v>
      </c>
      <c r="AT215" s="132" t="s">
        <v>203</v>
      </c>
      <c r="AU215" s="132" t="s">
        <v>159</v>
      </c>
      <c r="AY215" s="13" t="s">
        <v>152</v>
      </c>
      <c r="BE215" s="133">
        <f>IF(N215="základná",J215,0)</f>
        <v>0</v>
      </c>
      <c r="BF215" s="133">
        <f>IF(N215="znížená",J215,0)</f>
        <v>0</v>
      </c>
      <c r="BG215" s="133">
        <f>IF(N215="zákl. prenesená",J215,0)</f>
        <v>0</v>
      </c>
      <c r="BH215" s="133">
        <f>IF(N215="zníž. prenesená",J215,0)</f>
        <v>0</v>
      </c>
      <c r="BI215" s="133">
        <f>IF(N215="nulová",J215,0)</f>
        <v>0</v>
      </c>
      <c r="BJ215" s="13" t="s">
        <v>159</v>
      </c>
      <c r="BK215" s="133">
        <f>ROUND(I215*H215,2)</f>
        <v>0</v>
      </c>
      <c r="BL215" s="13" t="s">
        <v>320</v>
      </c>
      <c r="BM215" s="132" t="s">
        <v>2098</v>
      </c>
    </row>
    <row r="216" spans="2:65" s="1" customFormat="1" ht="24.2" customHeight="1">
      <c r="B216" s="120"/>
      <c r="C216" s="121" t="s">
        <v>1527</v>
      </c>
      <c r="D216" s="121" t="s">
        <v>154</v>
      </c>
      <c r="E216" s="122" t="s">
        <v>330</v>
      </c>
      <c r="F216" s="123" t="s">
        <v>331</v>
      </c>
      <c r="G216" s="124" t="s">
        <v>332</v>
      </c>
      <c r="H216" s="125"/>
      <c r="I216" s="126"/>
      <c r="J216" s="126">
        <f>ROUND(I216*H216,2)</f>
        <v>0</v>
      </c>
      <c r="K216" s="127"/>
      <c r="L216" s="25"/>
      <c r="M216" s="128" t="s">
        <v>1</v>
      </c>
      <c r="N216" s="129" t="s">
        <v>40</v>
      </c>
      <c r="O216" s="130">
        <v>0</v>
      </c>
      <c r="P216" s="130">
        <f>O216*H216</f>
        <v>0</v>
      </c>
      <c r="Q216" s="130">
        <v>0</v>
      </c>
      <c r="R216" s="130">
        <f>Q216*H216</f>
        <v>0</v>
      </c>
      <c r="S216" s="130">
        <v>0</v>
      </c>
      <c r="T216" s="131">
        <f>S216*H216</f>
        <v>0</v>
      </c>
      <c r="AR216" s="132" t="s">
        <v>320</v>
      </c>
      <c r="AT216" s="132" t="s">
        <v>154</v>
      </c>
      <c r="AU216" s="132" t="s">
        <v>159</v>
      </c>
      <c r="AY216" s="13" t="s">
        <v>152</v>
      </c>
      <c r="BE216" s="133">
        <f>IF(N216="základná",J216,0)</f>
        <v>0</v>
      </c>
      <c r="BF216" s="133">
        <f>IF(N216="znížená",J216,0)</f>
        <v>0</v>
      </c>
      <c r="BG216" s="133">
        <f>IF(N216="zákl. prenesená",J216,0)</f>
        <v>0</v>
      </c>
      <c r="BH216" s="133">
        <f>IF(N216="zníž. prenesená",J216,0)</f>
        <v>0</v>
      </c>
      <c r="BI216" s="133">
        <f>IF(N216="nulová",J216,0)</f>
        <v>0</v>
      </c>
      <c r="BJ216" s="13" t="s">
        <v>159</v>
      </c>
      <c r="BK216" s="133">
        <f>ROUND(I216*H216,2)</f>
        <v>0</v>
      </c>
      <c r="BL216" s="13" t="s">
        <v>320</v>
      </c>
      <c r="BM216" s="132" t="s">
        <v>2099</v>
      </c>
    </row>
    <row r="217" spans="2:65" s="11" customFormat="1" ht="22.7" customHeight="1">
      <c r="B217" s="109"/>
      <c r="D217" s="110" t="s">
        <v>73</v>
      </c>
      <c r="E217" s="118" t="s">
        <v>334</v>
      </c>
      <c r="F217" s="118" t="s">
        <v>335</v>
      </c>
      <c r="J217" s="119">
        <f>BK217</f>
        <v>0</v>
      </c>
      <c r="L217" s="109"/>
      <c r="M217" s="113"/>
      <c r="P217" s="114">
        <f>SUM(P218:P225)</f>
        <v>57.955082000000004</v>
      </c>
      <c r="R217" s="114">
        <f>SUM(R218:R225)</f>
        <v>4.4876961099999999</v>
      </c>
      <c r="T217" s="115">
        <f>SUM(T218:T225)</f>
        <v>0</v>
      </c>
      <c r="AR217" s="110" t="s">
        <v>159</v>
      </c>
      <c r="AT217" s="116" t="s">
        <v>73</v>
      </c>
      <c r="AU217" s="116" t="s">
        <v>82</v>
      </c>
      <c r="AY217" s="110" t="s">
        <v>152</v>
      </c>
      <c r="BK217" s="117">
        <f>SUM(BK218:BK225)</f>
        <v>0</v>
      </c>
    </row>
    <row r="218" spans="2:65" s="1" customFormat="1" ht="24.2" customHeight="1">
      <c r="B218" s="120"/>
      <c r="C218" s="121" t="s">
        <v>1531</v>
      </c>
      <c r="D218" s="121" t="s">
        <v>154</v>
      </c>
      <c r="E218" s="122" t="s">
        <v>336</v>
      </c>
      <c r="F218" s="123" t="s">
        <v>337</v>
      </c>
      <c r="G218" s="124" t="s">
        <v>200</v>
      </c>
      <c r="H218" s="125">
        <v>99.245999999999995</v>
      </c>
      <c r="I218" s="126"/>
      <c r="J218" s="126">
        <f t="shared" ref="J218:J225" si="50">ROUND(I218*H218,2)</f>
        <v>0</v>
      </c>
      <c r="K218" s="127"/>
      <c r="L218" s="25"/>
      <c r="M218" s="128" t="s">
        <v>1</v>
      </c>
      <c r="N218" s="129" t="s">
        <v>40</v>
      </c>
      <c r="O218" s="130">
        <v>0.122</v>
      </c>
      <c r="P218" s="130">
        <f t="shared" ref="P218:P225" si="51">O218*H218</f>
        <v>12.108011999999999</v>
      </c>
      <c r="Q218" s="130">
        <v>0</v>
      </c>
      <c r="R218" s="130">
        <f t="shared" ref="R218:R225" si="52">Q218*H218</f>
        <v>0</v>
      </c>
      <c r="S218" s="130">
        <v>0</v>
      </c>
      <c r="T218" s="131">
        <f t="shared" ref="T218:T225" si="53">S218*H218</f>
        <v>0</v>
      </c>
      <c r="AR218" s="132" t="s">
        <v>320</v>
      </c>
      <c r="AT218" s="132" t="s">
        <v>154</v>
      </c>
      <c r="AU218" s="132" t="s">
        <v>159</v>
      </c>
      <c r="AY218" s="13" t="s">
        <v>152</v>
      </c>
      <c r="BE218" s="133">
        <f t="shared" ref="BE218:BE225" si="54">IF(N218="základná",J218,0)</f>
        <v>0</v>
      </c>
      <c r="BF218" s="133">
        <f t="shared" ref="BF218:BF225" si="55">IF(N218="znížená",J218,0)</f>
        <v>0</v>
      </c>
      <c r="BG218" s="133">
        <f t="shared" ref="BG218:BG225" si="56">IF(N218="zákl. prenesená",J218,0)</f>
        <v>0</v>
      </c>
      <c r="BH218" s="133">
        <f t="shared" ref="BH218:BH225" si="57">IF(N218="zníž. prenesená",J218,0)</f>
        <v>0</v>
      </c>
      <c r="BI218" s="133">
        <f t="shared" ref="BI218:BI225" si="58">IF(N218="nulová",J218,0)</f>
        <v>0</v>
      </c>
      <c r="BJ218" s="13" t="s">
        <v>159</v>
      </c>
      <c r="BK218" s="133">
        <f t="shared" ref="BK218:BK225" si="59">ROUND(I218*H218,2)</f>
        <v>0</v>
      </c>
      <c r="BL218" s="13" t="s">
        <v>320</v>
      </c>
      <c r="BM218" s="132" t="s">
        <v>2100</v>
      </c>
    </row>
    <row r="219" spans="2:65" s="1" customFormat="1" ht="24.2" customHeight="1">
      <c r="B219" s="120"/>
      <c r="C219" s="134">
        <v>66</v>
      </c>
      <c r="D219" s="134" t="s">
        <v>203</v>
      </c>
      <c r="E219" s="135" t="s">
        <v>339</v>
      </c>
      <c r="F219" s="136" t="s">
        <v>340</v>
      </c>
      <c r="G219" s="137" t="s">
        <v>200</v>
      </c>
      <c r="H219" s="138">
        <v>99.245999999999995</v>
      </c>
      <c r="I219" s="139"/>
      <c r="J219" s="139">
        <f t="shared" si="50"/>
        <v>0</v>
      </c>
      <c r="K219" s="140"/>
      <c r="L219" s="141"/>
      <c r="M219" s="142" t="s">
        <v>1</v>
      </c>
      <c r="N219" s="143" t="s">
        <v>40</v>
      </c>
      <c r="O219" s="130">
        <v>0</v>
      </c>
      <c r="P219" s="130">
        <f t="shared" si="51"/>
        <v>0</v>
      </c>
      <c r="Q219" s="130">
        <v>3.5999999999999999E-3</v>
      </c>
      <c r="R219" s="130">
        <f t="shared" si="52"/>
        <v>0.35728559999999998</v>
      </c>
      <c r="S219" s="130">
        <v>0</v>
      </c>
      <c r="T219" s="131">
        <f t="shared" si="53"/>
        <v>0</v>
      </c>
      <c r="AR219" s="132" t="s">
        <v>328</v>
      </c>
      <c r="AT219" s="132" t="s">
        <v>203</v>
      </c>
      <c r="AU219" s="132" t="s">
        <v>159</v>
      </c>
      <c r="AY219" s="13" t="s">
        <v>152</v>
      </c>
      <c r="BE219" s="133">
        <f t="shared" si="54"/>
        <v>0</v>
      </c>
      <c r="BF219" s="133">
        <f t="shared" si="55"/>
        <v>0</v>
      </c>
      <c r="BG219" s="133">
        <f t="shared" si="56"/>
        <v>0</v>
      </c>
      <c r="BH219" s="133">
        <f t="shared" si="57"/>
        <v>0</v>
      </c>
      <c r="BI219" s="133">
        <f t="shared" si="58"/>
        <v>0</v>
      </c>
      <c r="BJ219" s="13" t="s">
        <v>159</v>
      </c>
      <c r="BK219" s="133">
        <f t="shared" si="59"/>
        <v>0</v>
      </c>
      <c r="BL219" s="13" t="s">
        <v>320</v>
      </c>
      <c r="BM219" s="132" t="s">
        <v>2101</v>
      </c>
    </row>
    <row r="220" spans="2:65" s="1" customFormat="1" ht="39">
      <c r="B220" s="120"/>
      <c r="C220" s="121">
        <v>67</v>
      </c>
      <c r="D220" s="121" t="s">
        <v>154</v>
      </c>
      <c r="E220" s="122" t="s">
        <v>342</v>
      </c>
      <c r="F220" s="123" t="s">
        <v>343</v>
      </c>
      <c r="G220" s="124" t="s">
        <v>157</v>
      </c>
      <c r="H220" s="125">
        <v>29.42</v>
      </c>
      <c r="I220" s="126"/>
      <c r="J220" s="126">
        <f t="shared" si="50"/>
        <v>0</v>
      </c>
      <c r="K220" s="127"/>
      <c r="L220" s="25"/>
      <c r="M220" s="128" t="s">
        <v>1</v>
      </c>
      <c r="N220" s="129" t="s">
        <v>40</v>
      </c>
      <c r="O220" s="130">
        <v>0.53800000000000003</v>
      </c>
      <c r="P220" s="130">
        <f t="shared" si="51"/>
        <v>15.827960000000003</v>
      </c>
      <c r="Q220" s="130">
        <v>0</v>
      </c>
      <c r="R220" s="130">
        <f t="shared" si="52"/>
        <v>0</v>
      </c>
      <c r="S220" s="130">
        <v>0</v>
      </c>
      <c r="T220" s="131">
        <f t="shared" si="53"/>
        <v>0</v>
      </c>
      <c r="AR220" s="132" t="s">
        <v>320</v>
      </c>
      <c r="AT220" s="132" t="s">
        <v>154</v>
      </c>
      <c r="AU220" s="132" t="s">
        <v>159</v>
      </c>
      <c r="AY220" s="13" t="s">
        <v>152</v>
      </c>
      <c r="BE220" s="133">
        <f t="shared" si="54"/>
        <v>0</v>
      </c>
      <c r="BF220" s="133">
        <f t="shared" si="55"/>
        <v>0</v>
      </c>
      <c r="BG220" s="133">
        <f t="shared" si="56"/>
        <v>0</v>
      </c>
      <c r="BH220" s="133">
        <f t="shared" si="57"/>
        <v>0</v>
      </c>
      <c r="BI220" s="133">
        <f t="shared" si="58"/>
        <v>0</v>
      </c>
      <c r="BJ220" s="13" t="s">
        <v>159</v>
      </c>
      <c r="BK220" s="133">
        <f t="shared" si="59"/>
        <v>0</v>
      </c>
      <c r="BL220" s="13" t="s">
        <v>320</v>
      </c>
      <c r="BM220" s="132" t="s">
        <v>2102</v>
      </c>
    </row>
    <row r="221" spans="2:65" s="1" customFormat="1" ht="26.1">
      <c r="B221" s="120"/>
      <c r="C221" s="121">
        <v>68</v>
      </c>
      <c r="D221" s="134" t="s">
        <v>203</v>
      </c>
      <c r="E221" s="135" t="s">
        <v>345</v>
      </c>
      <c r="F221" s="136" t="s">
        <v>346</v>
      </c>
      <c r="G221" s="137" t="s">
        <v>157</v>
      </c>
      <c r="H221" s="138">
        <v>32.362000000000002</v>
      </c>
      <c r="I221" s="139"/>
      <c r="J221" s="139">
        <f t="shared" si="50"/>
        <v>0</v>
      </c>
      <c r="K221" s="140"/>
      <c r="L221" s="141"/>
      <c r="M221" s="142" t="s">
        <v>1</v>
      </c>
      <c r="N221" s="143" t="s">
        <v>40</v>
      </c>
      <c r="O221" s="130">
        <v>0</v>
      </c>
      <c r="P221" s="130">
        <f t="shared" si="51"/>
        <v>0</v>
      </c>
      <c r="Q221" s="130">
        <v>1E-3</v>
      </c>
      <c r="R221" s="130">
        <f t="shared" si="52"/>
        <v>3.2362000000000002E-2</v>
      </c>
      <c r="S221" s="130">
        <v>0</v>
      </c>
      <c r="T221" s="131">
        <f t="shared" si="53"/>
        <v>0</v>
      </c>
      <c r="AR221" s="132" t="s">
        <v>328</v>
      </c>
      <c r="AT221" s="132" t="s">
        <v>203</v>
      </c>
      <c r="AU221" s="132" t="s">
        <v>159</v>
      </c>
      <c r="AY221" s="13" t="s">
        <v>152</v>
      </c>
      <c r="BE221" s="133">
        <f t="shared" si="54"/>
        <v>0</v>
      </c>
      <c r="BF221" s="133">
        <f t="shared" si="55"/>
        <v>0</v>
      </c>
      <c r="BG221" s="133">
        <f t="shared" si="56"/>
        <v>0</v>
      </c>
      <c r="BH221" s="133">
        <f t="shared" si="57"/>
        <v>0</v>
      </c>
      <c r="BI221" s="133">
        <f t="shared" si="58"/>
        <v>0</v>
      </c>
      <c r="BJ221" s="13" t="s">
        <v>159</v>
      </c>
      <c r="BK221" s="133">
        <f t="shared" si="59"/>
        <v>0</v>
      </c>
      <c r="BL221" s="13" t="s">
        <v>320</v>
      </c>
      <c r="BM221" s="132" t="s">
        <v>2103</v>
      </c>
    </row>
    <row r="222" spans="2:65" s="1" customFormat="1" ht="51.95">
      <c r="B222" s="120"/>
      <c r="C222" s="134">
        <v>69</v>
      </c>
      <c r="D222" s="121" t="s">
        <v>154</v>
      </c>
      <c r="E222" s="122" t="s">
        <v>348</v>
      </c>
      <c r="F222" s="123" t="s">
        <v>2104</v>
      </c>
      <c r="G222" s="124" t="s">
        <v>200</v>
      </c>
      <c r="H222" s="125">
        <v>90.966999999999999</v>
      </c>
      <c r="I222" s="126"/>
      <c r="J222" s="126">
        <f t="shared" si="50"/>
        <v>0</v>
      </c>
      <c r="K222" s="127"/>
      <c r="L222" s="25"/>
      <c r="M222" s="128" t="s">
        <v>1</v>
      </c>
      <c r="N222" s="129" t="s">
        <v>40</v>
      </c>
      <c r="O222" s="130">
        <v>0.33</v>
      </c>
      <c r="P222" s="130">
        <f t="shared" si="51"/>
        <v>30.019110000000001</v>
      </c>
      <c r="Q222" s="130">
        <v>5.2999999999999998E-4</v>
      </c>
      <c r="R222" s="130">
        <f t="shared" si="52"/>
        <v>4.821251E-2</v>
      </c>
      <c r="S222" s="130">
        <v>0</v>
      </c>
      <c r="T222" s="131">
        <f t="shared" si="53"/>
        <v>0</v>
      </c>
      <c r="AR222" s="132" t="s">
        <v>320</v>
      </c>
      <c r="AT222" s="132" t="s">
        <v>154</v>
      </c>
      <c r="AU222" s="132" t="s">
        <v>159</v>
      </c>
      <c r="AY222" s="13" t="s">
        <v>152</v>
      </c>
      <c r="BE222" s="133">
        <f t="shared" si="54"/>
        <v>0</v>
      </c>
      <c r="BF222" s="133">
        <f t="shared" si="55"/>
        <v>0</v>
      </c>
      <c r="BG222" s="133">
        <f t="shared" si="56"/>
        <v>0</v>
      </c>
      <c r="BH222" s="133">
        <f t="shared" si="57"/>
        <v>0</v>
      </c>
      <c r="BI222" s="133">
        <f t="shared" si="58"/>
        <v>0</v>
      </c>
      <c r="BJ222" s="13" t="s">
        <v>159</v>
      </c>
      <c r="BK222" s="133">
        <f t="shared" si="59"/>
        <v>0</v>
      </c>
      <c r="BL222" s="13" t="s">
        <v>320</v>
      </c>
      <c r="BM222" s="132" t="s">
        <v>2105</v>
      </c>
    </row>
    <row r="223" spans="2:65" s="1" customFormat="1" ht="24.2" customHeight="1">
      <c r="B223" s="120"/>
      <c r="C223" s="121">
        <v>70</v>
      </c>
      <c r="D223" s="134" t="s">
        <v>203</v>
      </c>
      <c r="E223" s="135" t="s">
        <v>351</v>
      </c>
      <c r="F223" s="136" t="s">
        <v>2106</v>
      </c>
      <c r="G223" s="137" t="s">
        <v>200</v>
      </c>
      <c r="H223" s="138">
        <v>95.515000000000001</v>
      </c>
      <c r="I223" s="139"/>
      <c r="J223" s="139">
        <f t="shared" si="50"/>
        <v>0</v>
      </c>
      <c r="K223" s="140"/>
      <c r="L223" s="141"/>
      <c r="M223" s="142" t="s">
        <v>1</v>
      </c>
      <c r="N223" s="143" t="s">
        <v>40</v>
      </c>
      <c r="O223" s="130">
        <v>0</v>
      </c>
      <c r="P223" s="130">
        <f t="shared" si="51"/>
        <v>0</v>
      </c>
      <c r="Q223" s="130">
        <v>2.8000000000000001E-2</v>
      </c>
      <c r="R223" s="130">
        <f t="shared" si="52"/>
        <v>2.67442</v>
      </c>
      <c r="S223" s="130">
        <v>0</v>
      </c>
      <c r="T223" s="131">
        <f t="shared" si="53"/>
        <v>0</v>
      </c>
      <c r="AR223" s="132" t="s">
        <v>328</v>
      </c>
      <c r="AT223" s="132" t="s">
        <v>203</v>
      </c>
      <c r="AU223" s="132" t="s">
        <v>159</v>
      </c>
      <c r="AY223" s="13" t="s">
        <v>152</v>
      </c>
      <c r="BE223" s="133">
        <f t="shared" si="54"/>
        <v>0</v>
      </c>
      <c r="BF223" s="133">
        <f t="shared" si="55"/>
        <v>0</v>
      </c>
      <c r="BG223" s="133">
        <f t="shared" si="56"/>
        <v>0</v>
      </c>
      <c r="BH223" s="133">
        <f t="shared" si="57"/>
        <v>0</v>
      </c>
      <c r="BI223" s="133">
        <f t="shared" si="58"/>
        <v>0</v>
      </c>
      <c r="BJ223" s="13" t="s">
        <v>159</v>
      </c>
      <c r="BK223" s="133">
        <f t="shared" si="59"/>
        <v>0</v>
      </c>
      <c r="BL223" s="13" t="s">
        <v>320</v>
      </c>
      <c r="BM223" s="132" t="s">
        <v>2107</v>
      </c>
    </row>
    <row r="224" spans="2:65" s="1" customFormat="1" ht="24.2" customHeight="1">
      <c r="B224" s="120"/>
      <c r="C224" s="121">
        <v>71</v>
      </c>
      <c r="D224" s="134" t="s">
        <v>203</v>
      </c>
      <c r="E224" s="135" t="s">
        <v>354</v>
      </c>
      <c r="F224" s="136" t="s">
        <v>2108</v>
      </c>
      <c r="G224" s="137" t="s">
        <v>200</v>
      </c>
      <c r="H224" s="138">
        <v>95.515000000000001</v>
      </c>
      <c r="I224" s="139"/>
      <c r="J224" s="139">
        <f t="shared" si="50"/>
        <v>0</v>
      </c>
      <c r="K224" s="140"/>
      <c r="L224" s="141"/>
      <c r="M224" s="142" t="s">
        <v>1</v>
      </c>
      <c r="N224" s="143" t="s">
        <v>40</v>
      </c>
      <c r="O224" s="130">
        <v>0</v>
      </c>
      <c r="P224" s="130">
        <f t="shared" si="51"/>
        <v>0</v>
      </c>
      <c r="Q224" s="130">
        <v>1.44E-2</v>
      </c>
      <c r="R224" s="130">
        <f t="shared" si="52"/>
        <v>1.375416</v>
      </c>
      <c r="S224" s="130">
        <v>0</v>
      </c>
      <c r="T224" s="131">
        <f t="shared" si="53"/>
        <v>0</v>
      </c>
      <c r="AR224" s="132" t="s">
        <v>328</v>
      </c>
      <c r="AT224" s="132" t="s">
        <v>203</v>
      </c>
      <c r="AU224" s="132" t="s">
        <v>159</v>
      </c>
      <c r="AY224" s="13" t="s">
        <v>152</v>
      </c>
      <c r="BE224" s="133">
        <f t="shared" si="54"/>
        <v>0</v>
      </c>
      <c r="BF224" s="133">
        <f t="shared" si="55"/>
        <v>0</v>
      </c>
      <c r="BG224" s="133">
        <f t="shared" si="56"/>
        <v>0</v>
      </c>
      <c r="BH224" s="133">
        <f t="shared" si="57"/>
        <v>0</v>
      </c>
      <c r="BI224" s="133">
        <f t="shared" si="58"/>
        <v>0</v>
      </c>
      <c r="BJ224" s="13" t="s">
        <v>159</v>
      </c>
      <c r="BK224" s="133">
        <f t="shared" si="59"/>
        <v>0</v>
      </c>
      <c r="BL224" s="13" t="s">
        <v>320</v>
      </c>
      <c r="BM224" s="132" t="s">
        <v>2109</v>
      </c>
    </row>
    <row r="225" spans="2:65" s="1" customFormat="1" ht="24.2" customHeight="1">
      <c r="B225" s="120"/>
      <c r="C225" s="134">
        <v>72</v>
      </c>
      <c r="D225" s="121" t="s">
        <v>154</v>
      </c>
      <c r="E225" s="122" t="s">
        <v>357</v>
      </c>
      <c r="F225" s="123" t="s">
        <v>358</v>
      </c>
      <c r="G225" s="124" t="s">
        <v>332</v>
      </c>
      <c r="H225" s="125"/>
      <c r="I225" s="126"/>
      <c r="J225" s="126">
        <f t="shared" si="50"/>
        <v>0</v>
      </c>
      <c r="K225" s="127"/>
      <c r="L225" s="25"/>
      <c r="M225" s="128" t="s">
        <v>1</v>
      </c>
      <c r="N225" s="129" t="s">
        <v>40</v>
      </c>
      <c r="O225" s="130">
        <v>0</v>
      </c>
      <c r="P225" s="130">
        <f t="shared" si="51"/>
        <v>0</v>
      </c>
      <c r="Q225" s="130">
        <v>0</v>
      </c>
      <c r="R225" s="130">
        <f t="shared" si="52"/>
        <v>0</v>
      </c>
      <c r="S225" s="130">
        <v>0</v>
      </c>
      <c r="T225" s="131">
        <f t="shared" si="53"/>
        <v>0</v>
      </c>
      <c r="AR225" s="132" t="s">
        <v>320</v>
      </c>
      <c r="AT225" s="132" t="s">
        <v>154</v>
      </c>
      <c r="AU225" s="132" t="s">
        <v>159</v>
      </c>
      <c r="AY225" s="13" t="s">
        <v>152</v>
      </c>
      <c r="BE225" s="133">
        <f t="shared" si="54"/>
        <v>0</v>
      </c>
      <c r="BF225" s="133">
        <f t="shared" si="55"/>
        <v>0</v>
      </c>
      <c r="BG225" s="133">
        <f t="shared" si="56"/>
        <v>0</v>
      </c>
      <c r="BH225" s="133">
        <f t="shared" si="57"/>
        <v>0</v>
      </c>
      <c r="BI225" s="133">
        <f t="shared" si="58"/>
        <v>0</v>
      </c>
      <c r="BJ225" s="13" t="s">
        <v>159</v>
      </c>
      <c r="BK225" s="133">
        <f t="shared" si="59"/>
        <v>0</v>
      </c>
      <c r="BL225" s="13" t="s">
        <v>320</v>
      </c>
      <c r="BM225" s="132" t="s">
        <v>2110</v>
      </c>
    </row>
    <row r="226" spans="2:65" s="11" customFormat="1" ht="22.7" customHeight="1">
      <c r="B226" s="109"/>
      <c r="D226" s="110" t="s">
        <v>73</v>
      </c>
      <c r="E226" s="118" t="s">
        <v>360</v>
      </c>
      <c r="F226" s="118" t="s">
        <v>361</v>
      </c>
      <c r="J226" s="119">
        <f>BK226</f>
        <v>0</v>
      </c>
      <c r="L226" s="109"/>
      <c r="M226" s="113"/>
      <c r="P226" s="114">
        <f>SUM(P227:P239)</f>
        <v>252.21289999999999</v>
      </c>
      <c r="R226" s="114">
        <f>SUM(R227:R239)</f>
        <v>12.432655000000002</v>
      </c>
      <c r="T226" s="115">
        <f>SUM(T227:T239)</f>
        <v>0</v>
      </c>
      <c r="AR226" s="110" t="s">
        <v>159</v>
      </c>
      <c r="AT226" s="116" t="s">
        <v>73</v>
      </c>
      <c r="AU226" s="116" t="s">
        <v>82</v>
      </c>
      <c r="AY226" s="110" t="s">
        <v>152</v>
      </c>
      <c r="BK226" s="117">
        <f>SUM(BK227:BK239)</f>
        <v>0</v>
      </c>
    </row>
    <row r="227" spans="2:65" s="1" customFormat="1" ht="24.2" customHeight="1">
      <c r="B227" s="120"/>
      <c r="C227" s="121">
        <v>73</v>
      </c>
      <c r="D227" s="121" t="s">
        <v>154</v>
      </c>
      <c r="E227" s="122" t="s">
        <v>2111</v>
      </c>
      <c r="F227" s="123" t="s">
        <v>2112</v>
      </c>
      <c r="G227" s="124" t="s">
        <v>226</v>
      </c>
      <c r="H227" s="125">
        <v>29.79</v>
      </c>
      <c r="I227" s="126"/>
      <c r="J227" s="126">
        <f t="shared" ref="J227:J239" si="60">ROUND(I227*H227,2)</f>
        <v>0</v>
      </c>
      <c r="K227" s="127"/>
      <c r="L227" s="25"/>
      <c r="M227" s="128" t="s">
        <v>1</v>
      </c>
      <c r="N227" s="129" t="s">
        <v>40</v>
      </c>
      <c r="O227" s="130">
        <v>0.24199999999999999</v>
      </c>
      <c r="P227" s="130">
        <f t="shared" ref="P227:P239" si="61">O227*H227</f>
        <v>7.2091799999999999</v>
      </c>
      <c r="Q227" s="130">
        <v>4.2000000000000002E-4</v>
      </c>
      <c r="R227" s="130">
        <f t="shared" ref="R227:R239" si="62">Q227*H227</f>
        <v>1.25118E-2</v>
      </c>
      <c r="S227" s="130">
        <v>0</v>
      </c>
      <c r="T227" s="131">
        <f t="shared" ref="T227:T239" si="63">S227*H227</f>
        <v>0</v>
      </c>
      <c r="AR227" s="132" t="s">
        <v>320</v>
      </c>
      <c r="AT227" s="132" t="s">
        <v>154</v>
      </c>
      <c r="AU227" s="132" t="s">
        <v>159</v>
      </c>
      <c r="AY227" s="13" t="s">
        <v>152</v>
      </c>
      <c r="BE227" s="133">
        <f t="shared" ref="BE227:BE239" si="64">IF(N227="základná",J227,0)</f>
        <v>0</v>
      </c>
      <c r="BF227" s="133">
        <f t="shared" ref="BF227:BF239" si="65">IF(N227="znížená",J227,0)</f>
        <v>0</v>
      </c>
      <c r="BG227" s="133">
        <f t="shared" ref="BG227:BG239" si="66">IF(N227="zákl. prenesená",J227,0)</f>
        <v>0</v>
      </c>
      <c r="BH227" s="133">
        <f t="shared" ref="BH227:BH239" si="67">IF(N227="zníž. prenesená",J227,0)</f>
        <v>0</v>
      </c>
      <c r="BI227" s="133">
        <f t="shared" ref="BI227:BI239" si="68">IF(N227="nulová",J227,0)</f>
        <v>0</v>
      </c>
      <c r="BJ227" s="13" t="s">
        <v>159</v>
      </c>
      <c r="BK227" s="133">
        <f t="shared" ref="BK227:BK239" si="69">ROUND(I227*H227,2)</f>
        <v>0</v>
      </c>
      <c r="BL227" s="13" t="s">
        <v>320</v>
      </c>
      <c r="BM227" s="132" t="s">
        <v>2113</v>
      </c>
    </row>
    <row r="228" spans="2:65" s="1" customFormat="1" ht="26.1">
      <c r="B228" s="120"/>
      <c r="C228" s="134">
        <v>74</v>
      </c>
      <c r="D228" s="134" t="s">
        <v>203</v>
      </c>
      <c r="E228" s="135" t="s">
        <v>2114</v>
      </c>
      <c r="F228" s="136" t="s">
        <v>2115</v>
      </c>
      <c r="G228" s="137" t="s">
        <v>157</v>
      </c>
      <c r="H228" s="138">
        <v>5.5869999999999997</v>
      </c>
      <c r="I228" s="139"/>
      <c r="J228" s="139">
        <f t="shared" si="60"/>
        <v>0</v>
      </c>
      <c r="K228" s="140"/>
      <c r="L228" s="141"/>
      <c r="M228" s="142" t="s">
        <v>1</v>
      </c>
      <c r="N228" s="143" t="s">
        <v>40</v>
      </c>
      <c r="O228" s="130">
        <v>0</v>
      </c>
      <c r="P228" s="130">
        <f t="shared" si="61"/>
        <v>0</v>
      </c>
      <c r="Q228" s="130">
        <v>0.55000000000000004</v>
      </c>
      <c r="R228" s="130">
        <f t="shared" si="62"/>
        <v>3.0728500000000003</v>
      </c>
      <c r="S228" s="130">
        <v>0</v>
      </c>
      <c r="T228" s="131">
        <f t="shared" si="63"/>
        <v>0</v>
      </c>
      <c r="AR228" s="132" t="s">
        <v>328</v>
      </c>
      <c r="AT228" s="132" t="s">
        <v>203</v>
      </c>
      <c r="AU228" s="132" t="s">
        <v>159</v>
      </c>
      <c r="AY228" s="13" t="s">
        <v>152</v>
      </c>
      <c r="BE228" s="133">
        <f t="shared" si="64"/>
        <v>0</v>
      </c>
      <c r="BF228" s="133">
        <f t="shared" si="65"/>
        <v>0</v>
      </c>
      <c r="BG228" s="133">
        <f t="shared" si="66"/>
        <v>0</v>
      </c>
      <c r="BH228" s="133">
        <f t="shared" si="67"/>
        <v>0</v>
      </c>
      <c r="BI228" s="133">
        <f t="shared" si="68"/>
        <v>0</v>
      </c>
      <c r="BJ228" s="13" t="s">
        <v>159</v>
      </c>
      <c r="BK228" s="133">
        <f t="shared" si="69"/>
        <v>0</v>
      </c>
      <c r="BL228" s="13" t="s">
        <v>320</v>
      </c>
      <c r="BM228" s="132" t="s">
        <v>2116</v>
      </c>
    </row>
    <row r="229" spans="2:65" s="1" customFormat="1" ht="24.2" customHeight="1">
      <c r="B229" s="120"/>
      <c r="C229" s="121">
        <v>75</v>
      </c>
      <c r="D229" s="121" t="s">
        <v>154</v>
      </c>
      <c r="E229" s="122" t="s">
        <v>380</v>
      </c>
      <c r="F229" s="123" t="s">
        <v>2117</v>
      </c>
      <c r="G229" s="124" t="s">
        <v>226</v>
      </c>
      <c r="H229" s="125">
        <v>127.5</v>
      </c>
      <c r="I229" s="126"/>
      <c r="J229" s="126">
        <f t="shared" si="60"/>
        <v>0</v>
      </c>
      <c r="K229" s="127"/>
      <c r="L229" s="25"/>
      <c r="M229" s="128" t="s">
        <v>1</v>
      </c>
      <c r="N229" s="129" t="s">
        <v>40</v>
      </c>
      <c r="O229" s="130">
        <v>0.21199999999999999</v>
      </c>
      <c r="P229" s="130">
        <f t="shared" si="61"/>
        <v>27.029999999999998</v>
      </c>
      <c r="Q229" s="130">
        <v>2.5999999999999998E-4</v>
      </c>
      <c r="R229" s="130">
        <f t="shared" si="62"/>
        <v>3.3149999999999999E-2</v>
      </c>
      <c r="S229" s="130">
        <v>0</v>
      </c>
      <c r="T229" s="131">
        <f t="shared" si="63"/>
        <v>0</v>
      </c>
      <c r="AR229" s="132" t="s">
        <v>320</v>
      </c>
      <c r="AT229" s="132" t="s">
        <v>154</v>
      </c>
      <c r="AU229" s="132" t="s">
        <v>159</v>
      </c>
      <c r="AY229" s="13" t="s">
        <v>152</v>
      </c>
      <c r="BE229" s="133">
        <f t="shared" si="64"/>
        <v>0</v>
      </c>
      <c r="BF229" s="133">
        <f t="shared" si="65"/>
        <v>0</v>
      </c>
      <c r="BG229" s="133">
        <f t="shared" si="66"/>
        <v>0</v>
      </c>
      <c r="BH229" s="133">
        <f t="shared" si="67"/>
        <v>0</v>
      </c>
      <c r="BI229" s="133">
        <f t="shared" si="68"/>
        <v>0</v>
      </c>
      <c r="BJ229" s="13" t="s">
        <v>159</v>
      </c>
      <c r="BK229" s="133">
        <f t="shared" si="69"/>
        <v>0</v>
      </c>
      <c r="BL229" s="13" t="s">
        <v>320</v>
      </c>
      <c r="BM229" s="132" t="s">
        <v>2118</v>
      </c>
    </row>
    <row r="230" spans="2:65" s="1" customFormat="1" ht="24.2" customHeight="1">
      <c r="B230" s="120"/>
      <c r="C230" s="134">
        <v>76</v>
      </c>
      <c r="D230" s="134" t="s">
        <v>203</v>
      </c>
      <c r="E230" s="135" t="s">
        <v>2119</v>
      </c>
      <c r="F230" s="136" t="s">
        <v>2120</v>
      </c>
      <c r="G230" s="137" t="s">
        <v>157</v>
      </c>
      <c r="H230" s="138">
        <v>4.4050000000000002</v>
      </c>
      <c r="I230" s="139"/>
      <c r="J230" s="139">
        <f t="shared" si="60"/>
        <v>0</v>
      </c>
      <c r="K230" s="140"/>
      <c r="L230" s="141"/>
      <c r="M230" s="142" t="s">
        <v>1</v>
      </c>
      <c r="N230" s="143" t="s">
        <v>40</v>
      </c>
      <c r="O230" s="130">
        <v>0</v>
      </c>
      <c r="P230" s="130">
        <f t="shared" si="61"/>
        <v>0</v>
      </c>
      <c r="Q230" s="130">
        <v>0.55000000000000004</v>
      </c>
      <c r="R230" s="130">
        <f t="shared" si="62"/>
        <v>2.4227500000000002</v>
      </c>
      <c r="S230" s="130">
        <v>0</v>
      </c>
      <c r="T230" s="131">
        <f t="shared" si="63"/>
        <v>0</v>
      </c>
      <c r="AR230" s="132" t="s">
        <v>328</v>
      </c>
      <c r="AT230" s="132" t="s">
        <v>203</v>
      </c>
      <c r="AU230" s="132" t="s">
        <v>159</v>
      </c>
      <c r="AY230" s="13" t="s">
        <v>152</v>
      </c>
      <c r="BE230" s="133">
        <f t="shared" si="64"/>
        <v>0</v>
      </c>
      <c r="BF230" s="133">
        <f t="shared" si="65"/>
        <v>0</v>
      </c>
      <c r="BG230" s="133">
        <f t="shared" si="66"/>
        <v>0</v>
      </c>
      <c r="BH230" s="133">
        <f t="shared" si="67"/>
        <v>0</v>
      </c>
      <c r="BI230" s="133">
        <f t="shared" si="68"/>
        <v>0</v>
      </c>
      <c r="BJ230" s="13" t="s">
        <v>159</v>
      </c>
      <c r="BK230" s="133">
        <f t="shared" si="69"/>
        <v>0</v>
      </c>
      <c r="BL230" s="13" t="s">
        <v>320</v>
      </c>
      <c r="BM230" s="132" t="s">
        <v>2121</v>
      </c>
    </row>
    <row r="231" spans="2:65" s="1" customFormat="1" ht="24.2" customHeight="1">
      <c r="B231" s="120"/>
      <c r="C231" s="121">
        <v>77</v>
      </c>
      <c r="D231" s="121" t="s">
        <v>154</v>
      </c>
      <c r="E231" s="122" t="s">
        <v>362</v>
      </c>
      <c r="F231" s="123" t="s">
        <v>363</v>
      </c>
      <c r="G231" s="124" t="s">
        <v>226</v>
      </c>
      <c r="H231" s="125">
        <v>374.3</v>
      </c>
      <c r="I231" s="126"/>
      <c r="J231" s="126">
        <f t="shared" si="60"/>
        <v>0</v>
      </c>
      <c r="K231" s="127"/>
      <c r="L231" s="460"/>
      <c r="M231" s="128" t="s">
        <v>1</v>
      </c>
      <c r="N231" s="129" t="s">
        <v>40</v>
      </c>
      <c r="O231" s="130">
        <v>0.39700000000000002</v>
      </c>
      <c r="P231" s="130">
        <f t="shared" si="61"/>
        <v>148.59710000000001</v>
      </c>
      <c r="Q231" s="130">
        <v>2.5999999999999998E-4</v>
      </c>
      <c r="R231" s="130">
        <f t="shared" si="62"/>
        <v>9.7317999999999988E-2</v>
      </c>
      <c r="S231" s="130">
        <v>0</v>
      </c>
      <c r="T231" s="131">
        <f t="shared" si="63"/>
        <v>0</v>
      </c>
      <c r="AR231" s="132" t="s">
        <v>320</v>
      </c>
      <c r="AT231" s="132" t="s">
        <v>154</v>
      </c>
      <c r="AU231" s="132" t="s">
        <v>159</v>
      </c>
      <c r="AY231" s="13" t="s">
        <v>152</v>
      </c>
      <c r="BE231" s="133">
        <f t="shared" si="64"/>
        <v>0</v>
      </c>
      <c r="BF231" s="133">
        <f t="shared" si="65"/>
        <v>0</v>
      </c>
      <c r="BG231" s="133">
        <f t="shared" si="66"/>
        <v>0</v>
      </c>
      <c r="BH231" s="133">
        <f t="shared" si="67"/>
        <v>0</v>
      </c>
      <c r="BI231" s="133">
        <f t="shared" si="68"/>
        <v>0</v>
      </c>
      <c r="BJ231" s="13" t="s">
        <v>159</v>
      </c>
      <c r="BK231" s="133">
        <f t="shared" si="69"/>
        <v>0</v>
      </c>
      <c r="BL231" s="13" t="s">
        <v>320</v>
      </c>
      <c r="BM231" s="132" t="s">
        <v>2122</v>
      </c>
    </row>
    <row r="232" spans="2:65" s="1" customFormat="1" ht="24.2" customHeight="1">
      <c r="B232" s="120"/>
      <c r="C232" s="134">
        <v>78</v>
      </c>
      <c r="D232" s="134" t="s">
        <v>203</v>
      </c>
      <c r="E232" s="135" t="s">
        <v>365</v>
      </c>
      <c r="F232" s="136" t="s">
        <v>366</v>
      </c>
      <c r="G232" s="137" t="s">
        <v>157</v>
      </c>
      <c r="H232" s="138">
        <v>7.6580000000000004</v>
      </c>
      <c r="I232" s="139"/>
      <c r="J232" s="139">
        <f t="shared" si="60"/>
        <v>0</v>
      </c>
      <c r="K232" s="140"/>
      <c r="L232" s="459"/>
      <c r="M232" s="142" t="s">
        <v>1</v>
      </c>
      <c r="N232" s="143" t="s">
        <v>40</v>
      </c>
      <c r="O232" s="130">
        <v>0</v>
      </c>
      <c r="P232" s="130">
        <f t="shared" si="61"/>
        <v>0</v>
      </c>
      <c r="Q232" s="130">
        <v>0.55000000000000004</v>
      </c>
      <c r="R232" s="130">
        <f t="shared" si="62"/>
        <v>4.2119000000000009</v>
      </c>
      <c r="S232" s="130">
        <v>0</v>
      </c>
      <c r="T232" s="131">
        <f t="shared" si="63"/>
        <v>0</v>
      </c>
      <c r="AR232" s="132" t="s">
        <v>328</v>
      </c>
      <c r="AT232" s="132" t="s">
        <v>203</v>
      </c>
      <c r="AU232" s="132" t="s">
        <v>159</v>
      </c>
      <c r="AY232" s="13" t="s">
        <v>152</v>
      </c>
      <c r="BE232" s="133">
        <f t="shared" si="64"/>
        <v>0</v>
      </c>
      <c r="BF232" s="133">
        <f t="shared" si="65"/>
        <v>0</v>
      </c>
      <c r="BG232" s="133">
        <f t="shared" si="66"/>
        <v>0</v>
      </c>
      <c r="BH232" s="133">
        <f t="shared" si="67"/>
        <v>0</v>
      </c>
      <c r="BI232" s="133">
        <f t="shared" si="68"/>
        <v>0</v>
      </c>
      <c r="BJ232" s="13" t="s">
        <v>159</v>
      </c>
      <c r="BK232" s="133">
        <f t="shared" si="69"/>
        <v>0</v>
      </c>
      <c r="BL232" s="13" t="s">
        <v>320</v>
      </c>
      <c r="BM232" s="132" t="s">
        <v>2123</v>
      </c>
    </row>
    <row r="233" spans="2:65" s="1" customFormat="1" ht="24.2" customHeight="1">
      <c r="B233" s="120"/>
      <c r="C233" s="121">
        <v>79</v>
      </c>
      <c r="D233" s="121" t="s">
        <v>154</v>
      </c>
      <c r="E233" s="122" t="s">
        <v>369</v>
      </c>
      <c r="F233" s="123" t="s">
        <v>370</v>
      </c>
      <c r="G233" s="124" t="s">
        <v>226</v>
      </c>
      <c r="H233" s="125">
        <v>600</v>
      </c>
      <c r="I233" s="126"/>
      <c r="J233" s="126">
        <f t="shared" si="60"/>
        <v>0</v>
      </c>
      <c r="K233" s="127"/>
      <c r="L233" s="25"/>
      <c r="M233" s="128" t="s">
        <v>1</v>
      </c>
      <c r="N233" s="129" t="s">
        <v>40</v>
      </c>
      <c r="O233" s="130">
        <v>4.5999999999999999E-2</v>
      </c>
      <c r="P233" s="130">
        <f t="shared" si="61"/>
        <v>27.599999999999998</v>
      </c>
      <c r="Q233" s="130">
        <v>0</v>
      </c>
      <c r="R233" s="130">
        <f t="shared" si="62"/>
        <v>0</v>
      </c>
      <c r="S233" s="130">
        <v>0</v>
      </c>
      <c r="T233" s="131">
        <f t="shared" si="63"/>
        <v>0</v>
      </c>
      <c r="AR233" s="132" t="s">
        <v>320</v>
      </c>
      <c r="AT233" s="132" t="s">
        <v>154</v>
      </c>
      <c r="AU233" s="132" t="s">
        <v>159</v>
      </c>
      <c r="AY233" s="13" t="s">
        <v>152</v>
      </c>
      <c r="BE233" s="133">
        <f t="shared" si="64"/>
        <v>0</v>
      </c>
      <c r="BF233" s="133">
        <f t="shared" si="65"/>
        <v>0</v>
      </c>
      <c r="BG233" s="133">
        <f t="shared" si="66"/>
        <v>0</v>
      </c>
      <c r="BH233" s="133">
        <f t="shared" si="67"/>
        <v>0</v>
      </c>
      <c r="BI233" s="133">
        <f t="shared" si="68"/>
        <v>0</v>
      </c>
      <c r="BJ233" s="13" t="s">
        <v>159</v>
      </c>
      <c r="BK233" s="133">
        <f t="shared" si="69"/>
        <v>0</v>
      </c>
      <c r="BL233" s="13" t="s">
        <v>320</v>
      </c>
      <c r="BM233" s="132" t="s">
        <v>2124</v>
      </c>
    </row>
    <row r="234" spans="2:65" s="1" customFormat="1" ht="24.2" customHeight="1">
      <c r="B234" s="120"/>
      <c r="C234" s="134">
        <v>80</v>
      </c>
      <c r="D234" s="134" t="s">
        <v>203</v>
      </c>
      <c r="E234" s="135" t="s">
        <v>371</v>
      </c>
      <c r="F234" s="136" t="s">
        <v>372</v>
      </c>
      <c r="G234" s="137" t="s">
        <v>157</v>
      </c>
      <c r="H234" s="138">
        <v>1.4379999999999999</v>
      </c>
      <c r="I234" s="139"/>
      <c r="J234" s="139">
        <f t="shared" si="60"/>
        <v>0</v>
      </c>
      <c r="K234" s="140"/>
      <c r="L234" s="141"/>
      <c r="M234" s="142" t="s">
        <v>1</v>
      </c>
      <c r="N234" s="143" t="s">
        <v>40</v>
      </c>
      <c r="O234" s="130">
        <v>0</v>
      </c>
      <c r="P234" s="130">
        <f t="shared" si="61"/>
        <v>0</v>
      </c>
      <c r="Q234" s="130">
        <v>0.55000000000000004</v>
      </c>
      <c r="R234" s="130">
        <f t="shared" si="62"/>
        <v>0.79090000000000005</v>
      </c>
      <c r="S234" s="130">
        <v>0</v>
      </c>
      <c r="T234" s="131">
        <f t="shared" si="63"/>
        <v>0</v>
      </c>
      <c r="AR234" s="132" t="s">
        <v>328</v>
      </c>
      <c r="AT234" s="132" t="s">
        <v>203</v>
      </c>
      <c r="AU234" s="132" t="s">
        <v>159</v>
      </c>
      <c r="AY234" s="13" t="s">
        <v>152</v>
      </c>
      <c r="BE234" s="133">
        <f t="shared" si="64"/>
        <v>0</v>
      </c>
      <c r="BF234" s="133">
        <f t="shared" si="65"/>
        <v>0</v>
      </c>
      <c r="BG234" s="133">
        <f t="shared" si="66"/>
        <v>0</v>
      </c>
      <c r="BH234" s="133">
        <f t="shared" si="67"/>
        <v>0</v>
      </c>
      <c r="BI234" s="133">
        <f t="shared" si="68"/>
        <v>0</v>
      </c>
      <c r="BJ234" s="13" t="s">
        <v>159</v>
      </c>
      <c r="BK234" s="133">
        <f t="shared" si="69"/>
        <v>0</v>
      </c>
      <c r="BL234" s="13" t="s">
        <v>320</v>
      </c>
      <c r="BM234" s="132" t="s">
        <v>2125</v>
      </c>
    </row>
    <row r="235" spans="2:65" s="1" customFormat="1" ht="14.45" customHeight="1">
      <c r="B235" s="120"/>
      <c r="C235" s="121">
        <v>81</v>
      </c>
      <c r="D235" s="121" t="s">
        <v>154</v>
      </c>
      <c r="E235" s="122" t="s">
        <v>373</v>
      </c>
      <c r="F235" s="123" t="s">
        <v>374</v>
      </c>
      <c r="G235" s="124" t="s">
        <v>226</v>
      </c>
      <c r="H235" s="125">
        <v>202</v>
      </c>
      <c r="I235" s="126"/>
      <c r="J235" s="126">
        <f t="shared" si="60"/>
        <v>0</v>
      </c>
      <c r="K235" s="127"/>
      <c r="L235" s="25"/>
      <c r="M235" s="128" t="s">
        <v>1</v>
      </c>
      <c r="N235" s="129" t="s">
        <v>40</v>
      </c>
      <c r="O235" s="130">
        <v>7.0000000000000007E-2</v>
      </c>
      <c r="P235" s="130">
        <f t="shared" si="61"/>
        <v>14.14</v>
      </c>
      <c r="Q235" s="130">
        <v>0</v>
      </c>
      <c r="R235" s="130">
        <f t="shared" si="62"/>
        <v>0</v>
      </c>
      <c r="S235" s="130">
        <v>0</v>
      </c>
      <c r="T235" s="131">
        <f t="shared" si="63"/>
        <v>0</v>
      </c>
      <c r="AR235" s="132" t="s">
        <v>320</v>
      </c>
      <c r="AT235" s="132" t="s">
        <v>154</v>
      </c>
      <c r="AU235" s="132" t="s">
        <v>159</v>
      </c>
      <c r="AY235" s="13" t="s">
        <v>152</v>
      </c>
      <c r="BE235" s="133">
        <f t="shared" si="64"/>
        <v>0</v>
      </c>
      <c r="BF235" s="133">
        <f t="shared" si="65"/>
        <v>0</v>
      </c>
      <c r="BG235" s="133">
        <f t="shared" si="66"/>
        <v>0</v>
      </c>
      <c r="BH235" s="133">
        <f t="shared" si="67"/>
        <v>0</v>
      </c>
      <c r="BI235" s="133">
        <f t="shared" si="68"/>
        <v>0</v>
      </c>
      <c r="BJ235" s="13" t="s">
        <v>159</v>
      </c>
      <c r="BK235" s="133">
        <f t="shared" si="69"/>
        <v>0</v>
      </c>
      <c r="BL235" s="13" t="s">
        <v>320</v>
      </c>
      <c r="BM235" s="132" t="s">
        <v>2126</v>
      </c>
    </row>
    <row r="236" spans="2:65" s="1" customFormat="1" ht="24.2" customHeight="1">
      <c r="B236" s="120"/>
      <c r="C236" s="134">
        <v>82</v>
      </c>
      <c r="D236" s="134" t="s">
        <v>203</v>
      </c>
      <c r="E236" s="135" t="s">
        <v>371</v>
      </c>
      <c r="F236" s="136" t="s">
        <v>372</v>
      </c>
      <c r="G236" s="137" t="s">
        <v>157</v>
      </c>
      <c r="H236" s="138">
        <v>0.84599999999999997</v>
      </c>
      <c r="I236" s="139"/>
      <c r="J236" s="139">
        <f t="shared" si="60"/>
        <v>0</v>
      </c>
      <c r="K236" s="140"/>
      <c r="L236" s="141"/>
      <c r="M236" s="142" t="s">
        <v>1</v>
      </c>
      <c r="N236" s="143" t="s">
        <v>40</v>
      </c>
      <c r="O236" s="130">
        <v>0</v>
      </c>
      <c r="P236" s="130">
        <f t="shared" si="61"/>
        <v>0</v>
      </c>
      <c r="Q236" s="130">
        <v>0.55000000000000004</v>
      </c>
      <c r="R236" s="130">
        <f t="shared" si="62"/>
        <v>0.46530000000000005</v>
      </c>
      <c r="S236" s="130">
        <v>0</v>
      </c>
      <c r="T236" s="131">
        <f t="shared" si="63"/>
        <v>0</v>
      </c>
      <c r="AR236" s="132" t="s">
        <v>328</v>
      </c>
      <c r="AT236" s="132" t="s">
        <v>203</v>
      </c>
      <c r="AU236" s="132" t="s">
        <v>159</v>
      </c>
      <c r="AY236" s="13" t="s">
        <v>152</v>
      </c>
      <c r="BE236" s="133">
        <f t="shared" si="64"/>
        <v>0</v>
      </c>
      <c r="BF236" s="133">
        <f t="shared" si="65"/>
        <v>0</v>
      </c>
      <c r="BG236" s="133">
        <f t="shared" si="66"/>
        <v>0</v>
      </c>
      <c r="BH236" s="133">
        <f t="shared" si="67"/>
        <v>0</v>
      </c>
      <c r="BI236" s="133">
        <f t="shared" si="68"/>
        <v>0</v>
      </c>
      <c r="BJ236" s="13" t="s">
        <v>159</v>
      </c>
      <c r="BK236" s="133">
        <f t="shared" si="69"/>
        <v>0</v>
      </c>
      <c r="BL236" s="13" t="s">
        <v>320</v>
      </c>
      <c r="BM236" s="132" t="s">
        <v>2127</v>
      </c>
    </row>
    <row r="237" spans="2:65" s="1" customFormat="1" ht="24.2" customHeight="1">
      <c r="B237" s="120"/>
      <c r="C237" s="121">
        <v>83</v>
      </c>
      <c r="D237" s="121" t="s">
        <v>154</v>
      </c>
      <c r="E237" s="122" t="s">
        <v>2128</v>
      </c>
      <c r="F237" s="123" t="s">
        <v>2129</v>
      </c>
      <c r="G237" s="124" t="s">
        <v>200</v>
      </c>
      <c r="H237" s="125">
        <v>55</v>
      </c>
      <c r="I237" s="126"/>
      <c r="J237" s="126">
        <f t="shared" si="60"/>
        <v>0</v>
      </c>
      <c r="K237" s="127"/>
      <c r="L237" s="25"/>
      <c r="M237" s="128" t="s">
        <v>1</v>
      </c>
      <c r="N237" s="129" t="s">
        <v>40</v>
      </c>
      <c r="O237" s="130">
        <v>0.245</v>
      </c>
      <c r="P237" s="130">
        <f t="shared" si="61"/>
        <v>13.475</v>
      </c>
      <c r="Q237" s="130">
        <v>1.174E-2</v>
      </c>
      <c r="R237" s="130">
        <f t="shared" si="62"/>
        <v>0.64570000000000005</v>
      </c>
      <c r="S237" s="130">
        <v>0</v>
      </c>
      <c r="T237" s="131">
        <f t="shared" si="63"/>
        <v>0</v>
      </c>
      <c r="AR237" s="132" t="s">
        <v>320</v>
      </c>
      <c r="AT237" s="132" t="s">
        <v>154</v>
      </c>
      <c r="AU237" s="132" t="s">
        <v>159</v>
      </c>
      <c r="AY237" s="13" t="s">
        <v>152</v>
      </c>
      <c r="BE237" s="133">
        <f t="shared" si="64"/>
        <v>0</v>
      </c>
      <c r="BF237" s="133">
        <f t="shared" si="65"/>
        <v>0</v>
      </c>
      <c r="BG237" s="133">
        <f t="shared" si="66"/>
        <v>0</v>
      </c>
      <c r="BH237" s="133">
        <f t="shared" si="67"/>
        <v>0</v>
      </c>
      <c r="BI237" s="133">
        <f t="shared" si="68"/>
        <v>0</v>
      </c>
      <c r="BJ237" s="13" t="s">
        <v>159</v>
      </c>
      <c r="BK237" s="133">
        <f t="shared" si="69"/>
        <v>0</v>
      </c>
      <c r="BL237" s="13" t="s">
        <v>320</v>
      </c>
      <c r="BM237" s="132" t="s">
        <v>2130</v>
      </c>
    </row>
    <row r="238" spans="2:65" s="1" customFormat="1" ht="24.2" customHeight="1">
      <c r="B238" s="120"/>
      <c r="C238" s="134">
        <v>84</v>
      </c>
      <c r="D238" s="121" t="s">
        <v>154</v>
      </c>
      <c r="E238" s="122" t="s">
        <v>377</v>
      </c>
      <c r="F238" s="123" t="s">
        <v>378</v>
      </c>
      <c r="G238" s="124" t="s">
        <v>200</v>
      </c>
      <c r="H238" s="125">
        <v>66</v>
      </c>
      <c r="I238" s="126"/>
      <c r="J238" s="126">
        <f t="shared" si="60"/>
        <v>0</v>
      </c>
      <c r="K238" s="127"/>
      <c r="L238" s="25"/>
      <c r="M238" s="128" t="s">
        <v>1</v>
      </c>
      <c r="N238" s="129" t="s">
        <v>40</v>
      </c>
      <c r="O238" s="130">
        <v>0.21457000000000001</v>
      </c>
      <c r="P238" s="130">
        <f t="shared" si="61"/>
        <v>14.161620000000001</v>
      </c>
      <c r="Q238" s="130">
        <v>1.0307200000000001E-2</v>
      </c>
      <c r="R238" s="130">
        <f t="shared" si="62"/>
        <v>0.68027520000000008</v>
      </c>
      <c r="S238" s="130">
        <v>0</v>
      </c>
      <c r="T238" s="131">
        <f t="shared" si="63"/>
        <v>0</v>
      </c>
      <c r="AR238" s="132" t="s">
        <v>320</v>
      </c>
      <c r="AT238" s="132" t="s">
        <v>154</v>
      </c>
      <c r="AU238" s="132" t="s">
        <v>159</v>
      </c>
      <c r="AY238" s="13" t="s">
        <v>152</v>
      </c>
      <c r="BE238" s="133">
        <f t="shared" si="64"/>
        <v>0</v>
      </c>
      <c r="BF238" s="133">
        <f t="shared" si="65"/>
        <v>0</v>
      </c>
      <c r="BG238" s="133">
        <f t="shared" si="66"/>
        <v>0</v>
      </c>
      <c r="BH238" s="133">
        <f t="shared" si="67"/>
        <v>0</v>
      </c>
      <c r="BI238" s="133">
        <f t="shared" si="68"/>
        <v>0</v>
      </c>
      <c r="BJ238" s="13" t="s">
        <v>159</v>
      </c>
      <c r="BK238" s="133">
        <f t="shared" si="69"/>
        <v>0</v>
      </c>
      <c r="BL238" s="13" t="s">
        <v>320</v>
      </c>
      <c r="BM238" s="132" t="s">
        <v>2131</v>
      </c>
    </row>
    <row r="239" spans="2:65" s="1" customFormat="1" ht="24.2" customHeight="1">
      <c r="B239" s="120"/>
      <c r="C239" s="121">
        <v>85</v>
      </c>
      <c r="D239" s="121" t="s">
        <v>154</v>
      </c>
      <c r="E239" s="122" t="s">
        <v>395</v>
      </c>
      <c r="F239" s="123" t="s">
        <v>396</v>
      </c>
      <c r="G239" s="124" t="s">
        <v>332</v>
      </c>
      <c r="H239" s="125"/>
      <c r="I239" s="126"/>
      <c r="J239" s="126">
        <f t="shared" si="60"/>
        <v>0</v>
      </c>
      <c r="K239" s="127"/>
      <c r="L239" s="25"/>
      <c r="M239" s="128" t="s">
        <v>1</v>
      </c>
      <c r="N239" s="129" t="s">
        <v>40</v>
      </c>
      <c r="O239" s="130">
        <v>0</v>
      </c>
      <c r="P239" s="130">
        <f t="shared" si="61"/>
        <v>0</v>
      </c>
      <c r="Q239" s="130">
        <v>0</v>
      </c>
      <c r="R239" s="130">
        <f t="shared" si="62"/>
        <v>0</v>
      </c>
      <c r="S239" s="130">
        <v>0</v>
      </c>
      <c r="T239" s="131">
        <f t="shared" si="63"/>
        <v>0</v>
      </c>
      <c r="AR239" s="132" t="s">
        <v>320</v>
      </c>
      <c r="AT239" s="132" t="s">
        <v>154</v>
      </c>
      <c r="AU239" s="132" t="s">
        <v>159</v>
      </c>
      <c r="AY239" s="13" t="s">
        <v>152</v>
      </c>
      <c r="BE239" s="133">
        <f t="shared" si="64"/>
        <v>0</v>
      </c>
      <c r="BF239" s="133">
        <f t="shared" si="65"/>
        <v>0</v>
      </c>
      <c r="BG239" s="133">
        <f t="shared" si="66"/>
        <v>0</v>
      </c>
      <c r="BH239" s="133">
        <f t="shared" si="67"/>
        <v>0</v>
      </c>
      <c r="BI239" s="133">
        <f t="shared" si="68"/>
        <v>0</v>
      </c>
      <c r="BJ239" s="13" t="s">
        <v>159</v>
      </c>
      <c r="BK239" s="133">
        <f t="shared" si="69"/>
        <v>0</v>
      </c>
      <c r="BL239" s="13" t="s">
        <v>320</v>
      </c>
      <c r="BM239" s="132" t="s">
        <v>2132</v>
      </c>
    </row>
    <row r="240" spans="2:65" s="11" customFormat="1" ht="22.7" customHeight="1">
      <c r="B240" s="109"/>
      <c r="D240" s="110" t="s">
        <v>73</v>
      </c>
      <c r="E240" s="118" t="s">
        <v>398</v>
      </c>
      <c r="F240" s="118" t="s">
        <v>399</v>
      </c>
      <c r="J240" s="119">
        <f>BK240</f>
        <v>0</v>
      </c>
      <c r="L240" s="109"/>
      <c r="M240" s="113"/>
      <c r="P240" s="114">
        <f>SUM(P241:P250)</f>
        <v>392.965081</v>
      </c>
      <c r="R240" s="114">
        <f>SUM(R241:R250)</f>
        <v>10.428729320000002</v>
      </c>
      <c r="T240" s="115">
        <f>SUM(T241:T250)</f>
        <v>0</v>
      </c>
      <c r="AR240" s="110" t="s">
        <v>159</v>
      </c>
      <c r="AT240" s="116" t="s">
        <v>73</v>
      </c>
      <c r="AU240" s="116" t="s">
        <v>82</v>
      </c>
      <c r="AY240" s="110" t="s">
        <v>152</v>
      </c>
      <c r="BK240" s="117">
        <f>SUM(BK241:BK250)</f>
        <v>0</v>
      </c>
    </row>
    <row r="241" spans="2:65" s="1" customFormat="1" ht="37.700000000000003" customHeight="1">
      <c r="B241" s="120"/>
      <c r="C241" s="121">
        <v>86</v>
      </c>
      <c r="D241" s="121" t="s">
        <v>154</v>
      </c>
      <c r="E241" s="122" t="s">
        <v>400</v>
      </c>
      <c r="F241" s="123" t="s">
        <v>401</v>
      </c>
      <c r="G241" s="124" t="s">
        <v>200</v>
      </c>
      <c r="H241" s="125">
        <v>39.012</v>
      </c>
      <c r="I241" s="126"/>
      <c r="J241" s="126">
        <f t="shared" ref="J241:J250" si="70">ROUND(I241*H241,2)</f>
        <v>0</v>
      </c>
      <c r="K241" s="127"/>
      <c r="L241" s="25"/>
      <c r="M241" s="128" t="s">
        <v>1</v>
      </c>
      <c r="N241" s="129" t="s">
        <v>40</v>
      </c>
      <c r="O241" s="130">
        <v>1.4870000000000001</v>
      </c>
      <c r="P241" s="130">
        <f t="shared" ref="P241:P250" si="71">O241*H241</f>
        <v>58.010844000000006</v>
      </c>
      <c r="Q241" s="130">
        <v>5.4420000000000003E-2</v>
      </c>
      <c r="R241" s="130">
        <f t="shared" ref="R241:R250" si="72">Q241*H241</f>
        <v>2.1230330400000001</v>
      </c>
      <c r="S241" s="130">
        <v>0</v>
      </c>
      <c r="T241" s="131">
        <f t="shared" ref="T241:T250" si="73">S241*H241</f>
        <v>0</v>
      </c>
      <c r="AR241" s="132" t="s">
        <v>320</v>
      </c>
      <c r="AT241" s="132" t="s">
        <v>154</v>
      </c>
      <c r="AU241" s="132" t="s">
        <v>159</v>
      </c>
      <c r="AY241" s="13" t="s">
        <v>152</v>
      </c>
      <c r="BE241" s="133">
        <f t="shared" ref="BE241:BE250" si="74">IF(N241="základná",J241,0)</f>
        <v>0</v>
      </c>
      <c r="BF241" s="133">
        <f t="shared" ref="BF241:BF250" si="75">IF(N241="znížená",J241,0)</f>
        <v>0</v>
      </c>
      <c r="BG241" s="133">
        <f t="shared" ref="BG241:BG250" si="76">IF(N241="zákl. prenesená",J241,0)</f>
        <v>0</v>
      </c>
      <c r="BH241" s="133">
        <f t="shared" ref="BH241:BH250" si="77">IF(N241="zníž. prenesená",J241,0)</f>
        <v>0</v>
      </c>
      <c r="BI241" s="133">
        <f t="shared" ref="BI241:BI250" si="78">IF(N241="nulová",J241,0)</f>
        <v>0</v>
      </c>
      <c r="BJ241" s="13" t="s">
        <v>159</v>
      </c>
      <c r="BK241" s="133">
        <f t="shared" ref="BK241:BK250" si="79">ROUND(I241*H241,2)</f>
        <v>0</v>
      </c>
      <c r="BL241" s="13" t="s">
        <v>320</v>
      </c>
      <c r="BM241" s="132" t="s">
        <v>2133</v>
      </c>
    </row>
    <row r="242" spans="2:65" s="1" customFormat="1" ht="37.700000000000003" customHeight="1">
      <c r="B242" s="120"/>
      <c r="C242" s="121">
        <v>87</v>
      </c>
      <c r="D242" s="121" t="s">
        <v>154</v>
      </c>
      <c r="E242" s="122" t="s">
        <v>403</v>
      </c>
      <c r="F242" s="123" t="s">
        <v>404</v>
      </c>
      <c r="G242" s="124" t="s">
        <v>200</v>
      </c>
      <c r="H242" s="125">
        <v>18</v>
      </c>
      <c r="I242" s="126"/>
      <c r="J242" s="126">
        <f t="shared" si="70"/>
        <v>0</v>
      </c>
      <c r="K242" s="127"/>
      <c r="L242" s="25"/>
      <c r="M242" s="128" t="s">
        <v>1</v>
      </c>
      <c r="N242" s="129" t="s">
        <v>40</v>
      </c>
      <c r="O242" s="130">
        <v>1.49</v>
      </c>
      <c r="P242" s="130">
        <f t="shared" si="71"/>
        <v>26.82</v>
      </c>
      <c r="Q242" s="130">
        <v>5.5789999999999999E-2</v>
      </c>
      <c r="R242" s="130">
        <f t="shared" si="72"/>
        <v>1.0042199999999999</v>
      </c>
      <c r="S242" s="130">
        <v>0</v>
      </c>
      <c r="T242" s="131">
        <f t="shared" si="73"/>
        <v>0</v>
      </c>
      <c r="AR242" s="132" t="s">
        <v>320</v>
      </c>
      <c r="AT242" s="132" t="s">
        <v>154</v>
      </c>
      <c r="AU242" s="132" t="s">
        <v>159</v>
      </c>
      <c r="AY242" s="13" t="s">
        <v>152</v>
      </c>
      <c r="BE242" s="133">
        <f t="shared" si="74"/>
        <v>0</v>
      </c>
      <c r="BF242" s="133">
        <f t="shared" si="75"/>
        <v>0</v>
      </c>
      <c r="BG242" s="133">
        <f t="shared" si="76"/>
        <v>0</v>
      </c>
      <c r="BH242" s="133">
        <f t="shared" si="77"/>
        <v>0</v>
      </c>
      <c r="BI242" s="133">
        <f t="shared" si="78"/>
        <v>0</v>
      </c>
      <c r="BJ242" s="13" t="s">
        <v>159</v>
      </c>
      <c r="BK242" s="133">
        <f t="shared" si="79"/>
        <v>0</v>
      </c>
      <c r="BL242" s="13" t="s">
        <v>320</v>
      </c>
      <c r="BM242" s="132" t="s">
        <v>2134</v>
      </c>
    </row>
    <row r="243" spans="2:65" s="1" customFormat="1" ht="51.95">
      <c r="B243" s="120"/>
      <c r="C243" s="121">
        <v>88</v>
      </c>
      <c r="D243" s="121" t="s">
        <v>154</v>
      </c>
      <c r="E243" s="122" t="s">
        <v>2135</v>
      </c>
      <c r="F243" s="123" t="s">
        <v>2136</v>
      </c>
      <c r="G243" s="124" t="s">
        <v>200</v>
      </c>
      <c r="H243" s="125">
        <v>13.422000000000001</v>
      </c>
      <c r="I243" s="126"/>
      <c r="J243" s="126">
        <f t="shared" si="70"/>
        <v>0</v>
      </c>
      <c r="K243" s="127"/>
      <c r="L243" s="25"/>
      <c r="M243" s="128" t="s">
        <v>1</v>
      </c>
      <c r="N243" s="129" t="s">
        <v>40</v>
      </c>
      <c r="O243" s="130">
        <v>1.512</v>
      </c>
      <c r="P243" s="130">
        <f t="shared" si="71"/>
        <v>20.294064000000002</v>
      </c>
      <c r="Q243" s="130">
        <v>5.8069999999999997E-2</v>
      </c>
      <c r="R243" s="130">
        <f t="shared" si="72"/>
        <v>0.77941554000000002</v>
      </c>
      <c r="S243" s="130">
        <v>0</v>
      </c>
      <c r="T243" s="131">
        <f t="shared" si="73"/>
        <v>0</v>
      </c>
      <c r="AR243" s="132" t="s">
        <v>320</v>
      </c>
      <c r="AT243" s="132" t="s">
        <v>154</v>
      </c>
      <c r="AU243" s="132" t="s">
        <v>159</v>
      </c>
      <c r="AY243" s="13" t="s">
        <v>152</v>
      </c>
      <c r="BE243" s="133">
        <f t="shared" si="74"/>
        <v>0</v>
      </c>
      <c r="BF243" s="133">
        <f t="shared" si="75"/>
        <v>0</v>
      </c>
      <c r="BG243" s="133">
        <f t="shared" si="76"/>
        <v>0</v>
      </c>
      <c r="BH243" s="133">
        <f t="shared" si="77"/>
        <v>0</v>
      </c>
      <c r="BI243" s="133">
        <f t="shared" si="78"/>
        <v>0</v>
      </c>
      <c r="BJ243" s="13" t="s">
        <v>159</v>
      </c>
      <c r="BK243" s="133">
        <f t="shared" si="79"/>
        <v>0</v>
      </c>
      <c r="BL243" s="13" t="s">
        <v>320</v>
      </c>
      <c r="BM243" s="132" t="s">
        <v>2137</v>
      </c>
    </row>
    <row r="244" spans="2:65" s="1" customFormat="1" ht="37.700000000000003" customHeight="1">
      <c r="B244" s="120"/>
      <c r="C244" s="121">
        <v>89</v>
      </c>
      <c r="D244" s="121" t="s">
        <v>154</v>
      </c>
      <c r="E244" s="122" t="s">
        <v>406</v>
      </c>
      <c r="F244" s="123" t="s">
        <v>407</v>
      </c>
      <c r="G244" s="124" t="s">
        <v>200</v>
      </c>
      <c r="H244" s="125">
        <v>7.117</v>
      </c>
      <c r="I244" s="126"/>
      <c r="J244" s="126">
        <f t="shared" si="70"/>
        <v>0</v>
      </c>
      <c r="K244" s="127"/>
      <c r="L244" s="25"/>
      <c r="M244" s="128" t="s">
        <v>1</v>
      </c>
      <c r="N244" s="129" t="s">
        <v>40</v>
      </c>
      <c r="O244" s="130">
        <v>1.371</v>
      </c>
      <c r="P244" s="130">
        <f t="shared" si="71"/>
        <v>9.7574070000000006</v>
      </c>
      <c r="Q244" s="130">
        <v>5.2650000000000002E-2</v>
      </c>
      <c r="R244" s="130">
        <f t="shared" si="72"/>
        <v>0.37471005000000002</v>
      </c>
      <c r="S244" s="130">
        <v>0</v>
      </c>
      <c r="T244" s="131">
        <f t="shared" si="73"/>
        <v>0</v>
      </c>
      <c r="AR244" s="132" t="s">
        <v>320</v>
      </c>
      <c r="AT244" s="132" t="s">
        <v>154</v>
      </c>
      <c r="AU244" s="132" t="s">
        <v>159</v>
      </c>
      <c r="AY244" s="13" t="s">
        <v>152</v>
      </c>
      <c r="BE244" s="133">
        <f t="shared" si="74"/>
        <v>0</v>
      </c>
      <c r="BF244" s="133">
        <f t="shared" si="75"/>
        <v>0</v>
      </c>
      <c r="BG244" s="133">
        <f t="shared" si="76"/>
        <v>0</v>
      </c>
      <c r="BH244" s="133">
        <f t="shared" si="77"/>
        <v>0</v>
      </c>
      <c r="BI244" s="133">
        <f t="shared" si="78"/>
        <v>0</v>
      </c>
      <c r="BJ244" s="13" t="s">
        <v>159</v>
      </c>
      <c r="BK244" s="133">
        <f t="shared" si="79"/>
        <v>0</v>
      </c>
      <c r="BL244" s="13" t="s">
        <v>320</v>
      </c>
      <c r="BM244" s="132" t="s">
        <v>2138</v>
      </c>
    </row>
    <row r="245" spans="2:65" s="1" customFormat="1" ht="24.2" customHeight="1">
      <c r="B245" s="120"/>
      <c r="C245" s="121">
        <v>90</v>
      </c>
      <c r="D245" s="121" t="s">
        <v>154</v>
      </c>
      <c r="E245" s="122" t="s">
        <v>409</v>
      </c>
      <c r="F245" s="123" t="s">
        <v>410</v>
      </c>
      <c r="G245" s="124" t="s">
        <v>200</v>
      </c>
      <c r="H245" s="125">
        <v>6.42</v>
      </c>
      <c r="I245" s="126"/>
      <c r="J245" s="126">
        <f t="shared" si="70"/>
        <v>0</v>
      </c>
      <c r="K245" s="127"/>
      <c r="L245" s="25"/>
      <c r="M245" s="128" t="s">
        <v>1</v>
      </c>
      <c r="N245" s="129" t="s">
        <v>40</v>
      </c>
      <c r="O245" s="130">
        <v>1.268</v>
      </c>
      <c r="P245" s="130">
        <f t="shared" si="71"/>
        <v>8.1405600000000007</v>
      </c>
      <c r="Q245" s="130">
        <v>2.1520000000000001E-2</v>
      </c>
      <c r="R245" s="130">
        <f t="shared" si="72"/>
        <v>0.13815840000000001</v>
      </c>
      <c r="S245" s="130">
        <v>0</v>
      </c>
      <c r="T245" s="131">
        <f t="shared" si="73"/>
        <v>0</v>
      </c>
      <c r="AR245" s="132" t="s">
        <v>320</v>
      </c>
      <c r="AT245" s="132" t="s">
        <v>154</v>
      </c>
      <c r="AU245" s="132" t="s">
        <v>159</v>
      </c>
      <c r="AY245" s="13" t="s">
        <v>152</v>
      </c>
      <c r="BE245" s="133">
        <f t="shared" si="74"/>
        <v>0</v>
      </c>
      <c r="BF245" s="133">
        <f t="shared" si="75"/>
        <v>0</v>
      </c>
      <c r="BG245" s="133">
        <f t="shared" si="76"/>
        <v>0</v>
      </c>
      <c r="BH245" s="133">
        <f t="shared" si="77"/>
        <v>0</v>
      </c>
      <c r="BI245" s="133">
        <f t="shared" si="78"/>
        <v>0</v>
      </c>
      <c r="BJ245" s="13" t="s">
        <v>159</v>
      </c>
      <c r="BK245" s="133">
        <f t="shared" si="79"/>
        <v>0</v>
      </c>
      <c r="BL245" s="13" t="s">
        <v>320</v>
      </c>
      <c r="BM245" s="132" t="s">
        <v>2139</v>
      </c>
    </row>
    <row r="246" spans="2:65" s="1" customFormat="1" ht="24.2" customHeight="1">
      <c r="B246" s="120"/>
      <c r="C246" s="121">
        <v>91</v>
      </c>
      <c r="D246" s="121" t="s">
        <v>154</v>
      </c>
      <c r="E246" s="122" t="s">
        <v>412</v>
      </c>
      <c r="F246" s="123" t="s">
        <v>413</v>
      </c>
      <c r="G246" s="124" t="s">
        <v>200</v>
      </c>
      <c r="H246" s="125">
        <v>9.2449999999999992</v>
      </c>
      <c r="I246" s="126"/>
      <c r="J246" s="126">
        <f t="shared" si="70"/>
        <v>0</v>
      </c>
      <c r="K246" s="127"/>
      <c r="L246" s="25"/>
      <c r="M246" s="128" t="s">
        <v>1</v>
      </c>
      <c r="N246" s="129" t="s">
        <v>40</v>
      </c>
      <c r="O246" s="130">
        <v>0.95499999999999996</v>
      </c>
      <c r="P246" s="130">
        <f t="shared" si="71"/>
        <v>8.828974999999998</v>
      </c>
      <c r="Q246" s="130">
        <v>1.2149999999999999E-2</v>
      </c>
      <c r="R246" s="130">
        <f t="shared" si="72"/>
        <v>0.11232674999999999</v>
      </c>
      <c r="S246" s="130">
        <v>0</v>
      </c>
      <c r="T246" s="131">
        <f t="shared" si="73"/>
        <v>0</v>
      </c>
      <c r="AR246" s="132" t="s">
        <v>320</v>
      </c>
      <c r="AT246" s="132" t="s">
        <v>154</v>
      </c>
      <c r="AU246" s="132" t="s">
        <v>159</v>
      </c>
      <c r="AY246" s="13" t="s">
        <v>152</v>
      </c>
      <c r="BE246" s="133">
        <f t="shared" si="74"/>
        <v>0</v>
      </c>
      <c r="BF246" s="133">
        <f t="shared" si="75"/>
        <v>0</v>
      </c>
      <c r="BG246" s="133">
        <f t="shared" si="76"/>
        <v>0</v>
      </c>
      <c r="BH246" s="133">
        <f t="shared" si="77"/>
        <v>0</v>
      </c>
      <c r="BI246" s="133">
        <f t="shared" si="78"/>
        <v>0</v>
      </c>
      <c r="BJ246" s="13" t="s">
        <v>159</v>
      </c>
      <c r="BK246" s="133">
        <f t="shared" si="79"/>
        <v>0</v>
      </c>
      <c r="BL246" s="13" t="s">
        <v>320</v>
      </c>
      <c r="BM246" s="132" t="s">
        <v>2140</v>
      </c>
    </row>
    <row r="247" spans="2:65" s="1" customFormat="1" ht="24.2" customHeight="1">
      <c r="B247" s="120"/>
      <c r="C247" s="121">
        <v>92</v>
      </c>
      <c r="D247" s="121" t="s">
        <v>154</v>
      </c>
      <c r="E247" s="122" t="s">
        <v>415</v>
      </c>
      <c r="F247" s="123" t="s">
        <v>416</v>
      </c>
      <c r="G247" s="124" t="s">
        <v>200</v>
      </c>
      <c r="H247" s="125">
        <v>125.8</v>
      </c>
      <c r="I247" s="126"/>
      <c r="J247" s="126">
        <f t="shared" si="70"/>
        <v>0</v>
      </c>
      <c r="K247" s="127"/>
      <c r="L247" s="25"/>
      <c r="M247" s="128" t="s">
        <v>1</v>
      </c>
      <c r="N247" s="129" t="s">
        <v>40</v>
      </c>
      <c r="O247" s="130">
        <v>1.3009999999999999</v>
      </c>
      <c r="P247" s="130">
        <f t="shared" si="71"/>
        <v>163.66579999999999</v>
      </c>
      <c r="Q247" s="130">
        <v>2.1180000000000001E-2</v>
      </c>
      <c r="R247" s="130">
        <f t="shared" si="72"/>
        <v>2.664444</v>
      </c>
      <c r="S247" s="130">
        <v>0</v>
      </c>
      <c r="T247" s="131">
        <f t="shared" si="73"/>
        <v>0</v>
      </c>
      <c r="AR247" s="132" t="s">
        <v>320</v>
      </c>
      <c r="AT247" s="132" t="s">
        <v>154</v>
      </c>
      <c r="AU247" s="132" t="s">
        <v>159</v>
      </c>
      <c r="AY247" s="13" t="s">
        <v>152</v>
      </c>
      <c r="BE247" s="133">
        <f t="shared" si="74"/>
        <v>0</v>
      </c>
      <c r="BF247" s="133">
        <f t="shared" si="75"/>
        <v>0</v>
      </c>
      <c r="BG247" s="133">
        <f t="shared" si="76"/>
        <v>0</v>
      </c>
      <c r="BH247" s="133">
        <f t="shared" si="77"/>
        <v>0</v>
      </c>
      <c r="BI247" s="133">
        <f t="shared" si="78"/>
        <v>0</v>
      </c>
      <c r="BJ247" s="13" t="s">
        <v>159</v>
      </c>
      <c r="BK247" s="133">
        <f t="shared" si="79"/>
        <v>0</v>
      </c>
      <c r="BL247" s="13" t="s">
        <v>320</v>
      </c>
      <c r="BM247" s="132" t="s">
        <v>2141</v>
      </c>
    </row>
    <row r="248" spans="2:65" s="1" customFormat="1" ht="24.2" customHeight="1">
      <c r="B248" s="120"/>
      <c r="C248" s="121">
        <v>93</v>
      </c>
      <c r="D248" s="121" t="s">
        <v>154</v>
      </c>
      <c r="E248" s="122" t="s">
        <v>421</v>
      </c>
      <c r="F248" s="123" t="s">
        <v>422</v>
      </c>
      <c r="G248" s="124" t="s">
        <v>200</v>
      </c>
      <c r="H248" s="125">
        <v>93.072999999999993</v>
      </c>
      <c r="I248" s="126"/>
      <c r="J248" s="126">
        <f t="shared" si="70"/>
        <v>0</v>
      </c>
      <c r="K248" s="127"/>
      <c r="L248" s="25"/>
      <c r="M248" s="128" t="s">
        <v>1</v>
      </c>
      <c r="N248" s="129" t="s">
        <v>40</v>
      </c>
      <c r="O248" s="130">
        <v>1.0469999999999999</v>
      </c>
      <c r="P248" s="130">
        <f t="shared" si="71"/>
        <v>97.44743099999998</v>
      </c>
      <c r="Q248" s="130">
        <v>8.4799999999999997E-3</v>
      </c>
      <c r="R248" s="130">
        <f t="shared" si="72"/>
        <v>0.78925903999999991</v>
      </c>
      <c r="S248" s="130">
        <v>0</v>
      </c>
      <c r="T248" s="131">
        <f t="shared" si="73"/>
        <v>0</v>
      </c>
      <c r="AR248" s="132" t="s">
        <v>320</v>
      </c>
      <c r="AT248" s="132" t="s">
        <v>154</v>
      </c>
      <c r="AU248" s="132" t="s">
        <v>159</v>
      </c>
      <c r="AY248" s="13" t="s">
        <v>152</v>
      </c>
      <c r="BE248" s="133">
        <f t="shared" si="74"/>
        <v>0</v>
      </c>
      <c r="BF248" s="133">
        <f t="shared" si="75"/>
        <v>0</v>
      </c>
      <c r="BG248" s="133">
        <f t="shared" si="76"/>
        <v>0</v>
      </c>
      <c r="BH248" s="133">
        <f t="shared" si="77"/>
        <v>0</v>
      </c>
      <c r="BI248" s="133">
        <f t="shared" si="78"/>
        <v>0</v>
      </c>
      <c r="BJ248" s="13" t="s">
        <v>159</v>
      </c>
      <c r="BK248" s="133">
        <f t="shared" si="79"/>
        <v>0</v>
      </c>
      <c r="BL248" s="13" t="s">
        <v>320</v>
      </c>
      <c r="BM248" s="132" t="s">
        <v>2142</v>
      </c>
    </row>
    <row r="249" spans="2:65" s="1" customFormat="1" ht="24.2" customHeight="1">
      <c r="B249" s="120"/>
      <c r="C249" s="121">
        <v>94</v>
      </c>
      <c r="D249" s="134" t="s">
        <v>203</v>
      </c>
      <c r="E249" s="135" t="s">
        <v>424</v>
      </c>
      <c r="F249" s="136" t="s">
        <v>425</v>
      </c>
      <c r="G249" s="137" t="s">
        <v>200</v>
      </c>
      <c r="H249" s="138">
        <v>195.453</v>
      </c>
      <c r="I249" s="139"/>
      <c r="J249" s="139">
        <f t="shared" si="70"/>
        <v>0</v>
      </c>
      <c r="K249" s="140"/>
      <c r="L249" s="141"/>
      <c r="M249" s="142" t="s">
        <v>1</v>
      </c>
      <c r="N249" s="143" t="s">
        <v>40</v>
      </c>
      <c r="O249" s="130">
        <v>0</v>
      </c>
      <c r="P249" s="130">
        <f t="shared" si="71"/>
        <v>0</v>
      </c>
      <c r="Q249" s="130">
        <v>1.2500000000000001E-2</v>
      </c>
      <c r="R249" s="130">
        <f t="shared" si="72"/>
        <v>2.4431625000000001</v>
      </c>
      <c r="S249" s="130">
        <v>0</v>
      </c>
      <c r="T249" s="131">
        <f t="shared" si="73"/>
        <v>0</v>
      </c>
      <c r="AR249" s="132" t="s">
        <v>328</v>
      </c>
      <c r="AT249" s="132" t="s">
        <v>203</v>
      </c>
      <c r="AU249" s="132" t="s">
        <v>159</v>
      </c>
      <c r="AY249" s="13" t="s">
        <v>152</v>
      </c>
      <c r="BE249" s="133">
        <f t="shared" si="74"/>
        <v>0</v>
      </c>
      <c r="BF249" s="133">
        <f t="shared" si="75"/>
        <v>0</v>
      </c>
      <c r="BG249" s="133">
        <f t="shared" si="76"/>
        <v>0</v>
      </c>
      <c r="BH249" s="133">
        <f t="shared" si="77"/>
        <v>0</v>
      </c>
      <c r="BI249" s="133">
        <f t="shared" si="78"/>
        <v>0</v>
      </c>
      <c r="BJ249" s="13" t="s">
        <v>159</v>
      </c>
      <c r="BK249" s="133">
        <f t="shared" si="79"/>
        <v>0</v>
      </c>
      <c r="BL249" s="13" t="s">
        <v>320</v>
      </c>
      <c r="BM249" s="132" t="s">
        <v>2143</v>
      </c>
    </row>
    <row r="250" spans="2:65" s="1" customFormat="1" ht="24.2" customHeight="1">
      <c r="B250" s="120"/>
      <c r="C250" s="121">
        <v>95</v>
      </c>
      <c r="D250" s="121" t="s">
        <v>154</v>
      </c>
      <c r="E250" s="122" t="s">
        <v>433</v>
      </c>
      <c r="F250" s="123" t="s">
        <v>434</v>
      </c>
      <c r="G250" s="124" t="s">
        <v>332</v>
      </c>
      <c r="H250" s="125"/>
      <c r="I250" s="126"/>
      <c r="J250" s="126">
        <f t="shared" si="70"/>
        <v>0</v>
      </c>
      <c r="K250" s="127"/>
      <c r="L250" s="25"/>
      <c r="M250" s="128" t="s">
        <v>1</v>
      </c>
      <c r="N250" s="129" t="s">
        <v>40</v>
      </c>
      <c r="O250" s="130">
        <v>0</v>
      </c>
      <c r="P250" s="130">
        <f t="shared" si="71"/>
        <v>0</v>
      </c>
      <c r="Q250" s="130">
        <v>0</v>
      </c>
      <c r="R250" s="130">
        <f t="shared" si="72"/>
        <v>0</v>
      </c>
      <c r="S250" s="130">
        <v>0</v>
      </c>
      <c r="T250" s="131">
        <f t="shared" si="73"/>
        <v>0</v>
      </c>
      <c r="AR250" s="132" t="s">
        <v>320</v>
      </c>
      <c r="AT250" s="132" t="s">
        <v>154</v>
      </c>
      <c r="AU250" s="132" t="s">
        <v>159</v>
      </c>
      <c r="AY250" s="13" t="s">
        <v>152</v>
      </c>
      <c r="BE250" s="133">
        <f t="shared" si="74"/>
        <v>0</v>
      </c>
      <c r="BF250" s="133">
        <f t="shared" si="75"/>
        <v>0</v>
      </c>
      <c r="BG250" s="133">
        <f t="shared" si="76"/>
        <v>0</v>
      </c>
      <c r="BH250" s="133">
        <f t="shared" si="77"/>
        <v>0</v>
      </c>
      <c r="BI250" s="133">
        <f t="shared" si="78"/>
        <v>0</v>
      </c>
      <c r="BJ250" s="13" t="s">
        <v>159</v>
      </c>
      <c r="BK250" s="133">
        <f t="shared" si="79"/>
        <v>0</v>
      </c>
      <c r="BL250" s="13" t="s">
        <v>320</v>
      </c>
      <c r="BM250" s="132" t="s">
        <v>2144</v>
      </c>
    </row>
    <row r="251" spans="2:65" s="11" customFormat="1" ht="22.7" customHeight="1">
      <c r="B251" s="109"/>
      <c r="D251" s="110" t="s">
        <v>73</v>
      </c>
      <c r="E251" s="118" t="s">
        <v>436</v>
      </c>
      <c r="F251" s="118" t="s">
        <v>437</v>
      </c>
      <c r="J251" s="119">
        <f>BK251</f>
        <v>0</v>
      </c>
      <c r="L251" s="109"/>
      <c r="M251" s="113"/>
      <c r="P251" s="114">
        <f>SUM(P252:P257)</f>
        <v>60.079407000000003</v>
      </c>
      <c r="R251" s="114">
        <f>SUM(R252:R257)</f>
        <v>0.15688155999999998</v>
      </c>
      <c r="T251" s="115">
        <f>SUM(T252:T257)</f>
        <v>0</v>
      </c>
      <c r="AR251" s="110" t="s">
        <v>159</v>
      </c>
      <c r="AT251" s="116" t="s">
        <v>73</v>
      </c>
      <c r="AU251" s="116" t="s">
        <v>82</v>
      </c>
      <c r="AY251" s="110" t="s">
        <v>152</v>
      </c>
      <c r="BK251" s="117">
        <f>SUM(BK252:BK257)</f>
        <v>0</v>
      </c>
    </row>
    <row r="252" spans="2:65" s="1" customFormat="1" ht="24.2" customHeight="1">
      <c r="B252" s="120"/>
      <c r="C252" s="121">
        <v>96</v>
      </c>
      <c r="D252" s="121" t="s">
        <v>154</v>
      </c>
      <c r="E252" s="122" t="s">
        <v>450</v>
      </c>
      <c r="F252" s="123" t="s">
        <v>451</v>
      </c>
      <c r="G252" s="124" t="s">
        <v>226</v>
      </c>
      <c r="H252" s="125">
        <v>10.506</v>
      </c>
      <c r="I252" s="126"/>
      <c r="J252" s="126">
        <f t="shared" ref="J252:J257" si="80">ROUND(I252*H252,2)</f>
        <v>0</v>
      </c>
      <c r="K252" s="127"/>
      <c r="L252" s="25"/>
      <c r="M252" s="128" t="s">
        <v>1</v>
      </c>
      <c r="N252" s="129" t="s">
        <v>40</v>
      </c>
      <c r="O252" s="130">
        <v>0.86799999999999999</v>
      </c>
      <c r="P252" s="130">
        <f t="shared" ref="P252:P257" si="81">O252*H252</f>
        <v>9.1192080000000004</v>
      </c>
      <c r="Q252" s="130">
        <v>2.9399999999999999E-3</v>
      </c>
      <c r="R252" s="130">
        <f t="shared" ref="R252:R257" si="82">Q252*H252</f>
        <v>3.0887640000000001E-2</v>
      </c>
      <c r="S252" s="130">
        <v>0</v>
      </c>
      <c r="T252" s="131">
        <f t="shared" ref="T252:T257" si="83">S252*H252</f>
        <v>0</v>
      </c>
      <c r="AR252" s="132" t="s">
        <v>320</v>
      </c>
      <c r="AT252" s="132" t="s">
        <v>154</v>
      </c>
      <c r="AU252" s="132" t="s">
        <v>159</v>
      </c>
      <c r="AY252" s="13" t="s">
        <v>152</v>
      </c>
      <c r="BE252" s="133">
        <f t="shared" ref="BE252:BE257" si="84">IF(N252="základná",J252,0)</f>
        <v>0</v>
      </c>
      <c r="BF252" s="133">
        <f t="shared" ref="BF252:BF257" si="85">IF(N252="znížená",J252,0)</f>
        <v>0</v>
      </c>
      <c r="BG252" s="133">
        <f t="shared" ref="BG252:BG257" si="86">IF(N252="zákl. prenesená",J252,0)</f>
        <v>0</v>
      </c>
      <c r="BH252" s="133">
        <f t="shared" ref="BH252:BH257" si="87">IF(N252="zníž. prenesená",J252,0)</f>
        <v>0</v>
      </c>
      <c r="BI252" s="133">
        <f t="shared" ref="BI252:BI257" si="88">IF(N252="nulová",J252,0)</f>
        <v>0</v>
      </c>
      <c r="BJ252" s="13" t="s">
        <v>159</v>
      </c>
      <c r="BK252" s="133">
        <f t="shared" ref="BK252:BK257" si="89">ROUND(I252*H252,2)</f>
        <v>0</v>
      </c>
      <c r="BL252" s="13" t="s">
        <v>320</v>
      </c>
      <c r="BM252" s="132" t="s">
        <v>2145</v>
      </c>
    </row>
    <row r="253" spans="2:65" s="1" customFormat="1" ht="24.2" customHeight="1">
      <c r="B253" s="120"/>
      <c r="C253" s="121">
        <v>97</v>
      </c>
      <c r="D253" s="121" t="s">
        <v>154</v>
      </c>
      <c r="E253" s="122" t="s">
        <v>438</v>
      </c>
      <c r="F253" s="123" t="s">
        <v>439</v>
      </c>
      <c r="G253" s="124" t="s">
        <v>226</v>
      </c>
      <c r="H253" s="125">
        <v>38.21</v>
      </c>
      <c r="I253" s="126"/>
      <c r="J253" s="126">
        <f t="shared" si="80"/>
        <v>0</v>
      </c>
      <c r="K253" s="127"/>
      <c r="L253" s="25"/>
      <c r="M253" s="128" t="s">
        <v>1</v>
      </c>
      <c r="N253" s="129" t="s">
        <v>40</v>
      </c>
      <c r="O253" s="130">
        <v>0.89500000000000002</v>
      </c>
      <c r="P253" s="130">
        <f t="shared" si="81"/>
        <v>34.197949999999999</v>
      </c>
      <c r="Q253" s="130">
        <v>2.0699999999999998E-3</v>
      </c>
      <c r="R253" s="130">
        <f t="shared" si="82"/>
        <v>7.909469999999999E-2</v>
      </c>
      <c r="S253" s="130">
        <v>0</v>
      </c>
      <c r="T253" s="131">
        <f t="shared" si="83"/>
        <v>0</v>
      </c>
      <c r="AR253" s="132" t="s">
        <v>320</v>
      </c>
      <c r="AT253" s="132" t="s">
        <v>154</v>
      </c>
      <c r="AU253" s="132" t="s">
        <v>159</v>
      </c>
      <c r="AY253" s="13" t="s">
        <v>152</v>
      </c>
      <c r="BE253" s="133">
        <f t="shared" si="84"/>
        <v>0</v>
      </c>
      <c r="BF253" s="133">
        <f t="shared" si="85"/>
        <v>0</v>
      </c>
      <c r="BG253" s="133">
        <f t="shared" si="86"/>
        <v>0</v>
      </c>
      <c r="BH253" s="133">
        <f t="shared" si="87"/>
        <v>0</v>
      </c>
      <c r="BI253" s="133">
        <f t="shared" si="88"/>
        <v>0</v>
      </c>
      <c r="BJ253" s="13" t="s">
        <v>159</v>
      </c>
      <c r="BK253" s="133">
        <f t="shared" si="89"/>
        <v>0</v>
      </c>
      <c r="BL253" s="13" t="s">
        <v>320</v>
      </c>
      <c r="BM253" s="132" t="s">
        <v>2146</v>
      </c>
    </row>
    <row r="254" spans="2:65" s="1" customFormat="1" ht="24.2" customHeight="1">
      <c r="B254" s="120"/>
      <c r="C254" s="121">
        <v>98</v>
      </c>
      <c r="D254" s="121" t="s">
        <v>154</v>
      </c>
      <c r="E254" s="122" t="s">
        <v>441</v>
      </c>
      <c r="F254" s="123" t="s">
        <v>442</v>
      </c>
      <c r="G254" s="124" t="s">
        <v>215</v>
      </c>
      <c r="H254" s="125">
        <v>4</v>
      </c>
      <c r="I254" s="126"/>
      <c r="J254" s="126">
        <f t="shared" si="80"/>
        <v>0</v>
      </c>
      <c r="K254" s="127"/>
      <c r="L254" s="25"/>
      <c r="M254" s="128" t="s">
        <v>1</v>
      </c>
      <c r="N254" s="129" t="s">
        <v>40</v>
      </c>
      <c r="O254" s="130">
        <v>1.23525</v>
      </c>
      <c r="P254" s="130">
        <f t="shared" si="81"/>
        <v>4.9409999999999998</v>
      </c>
      <c r="Q254" s="130">
        <v>1.58E-3</v>
      </c>
      <c r="R254" s="130">
        <f t="shared" si="82"/>
        <v>6.3200000000000001E-3</v>
      </c>
      <c r="S254" s="130">
        <v>0</v>
      </c>
      <c r="T254" s="131">
        <f t="shared" si="83"/>
        <v>0</v>
      </c>
      <c r="AR254" s="132" t="s">
        <v>320</v>
      </c>
      <c r="AT254" s="132" t="s">
        <v>154</v>
      </c>
      <c r="AU254" s="132" t="s">
        <v>159</v>
      </c>
      <c r="AY254" s="13" t="s">
        <v>152</v>
      </c>
      <c r="BE254" s="133">
        <f t="shared" si="84"/>
        <v>0</v>
      </c>
      <c r="BF254" s="133">
        <f t="shared" si="85"/>
        <v>0</v>
      </c>
      <c r="BG254" s="133">
        <f t="shared" si="86"/>
        <v>0</v>
      </c>
      <c r="BH254" s="133">
        <f t="shared" si="87"/>
        <v>0</v>
      </c>
      <c r="BI254" s="133">
        <f t="shared" si="88"/>
        <v>0</v>
      </c>
      <c r="BJ254" s="13" t="s">
        <v>159</v>
      </c>
      <c r="BK254" s="133">
        <f t="shared" si="89"/>
        <v>0</v>
      </c>
      <c r="BL254" s="13" t="s">
        <v>320</v>
      </c>
      <c r="BM254" s="132" t="s">
        <v>2147</v>
      </c>
    </row>
    <row r="255" spans="2:65" s="1" customFormat="1" ht="24.2" customHeight="1">
      <c r="B255" s="120"/>
      <c r="C255" s="121">
        <v>99</v>
      </c>
      <c r="D255" s="121" t="s">
        <v>154</v>
      </c>
      <c r="E255" s="122" t="s">
        <v>453</v>
      </c>
      <c r="F255" s="123" t="s">
        <v>454</v>
      </c>
      <c r="G255" s="124" t="s">
        <v>226</v>
      </c>
      <c r="H255" s="125">
        <v>7.14</v>
      </c>
      <c r="I255" s="126"/>
      <c r="J255" s="126">
        <f t="shared" si="80"/>
        <v>0</v>
      </c>
      <c r="K255" s="127"/>
      <c r="L255" s="25"/>
      <c r="M255" s="128" t="s">
        <v>1</v>
      </c>
      <c r="N255" s="129" t="s">
        <v>40</v>
      </c>
      <c r="O255" s="130">
        <v>0.39200000000000002</v>
      </c>
      <c r="P255" s="130">
        <f t="shared" si="81"/>
        <v>2.79888</v>
      </c>
      <c r="Q255" s="130">
        <v>1.81E-3</v>
      </c>
      <c r="R255" s="130">
        <f t="shared" si="82"/>
        <v>1.29234E-2</v>
      </c>
      <c r="S255" s="130">
        <v>0</v>
      </c>
      <c r="T255" s="131">
        <f t="shared" si="83"/>
        <v>0</v>
      </c>
      <c r="AR255" s="132" t="s">
        <v>320</v>
      </c>
      <c r="AT255" s="132" t="s">
        <v>154</v>
      </c>
      <c r="AU255" s="132" t="s">
        <v>159</v>
      </c>
      <c r="AY255" s="13" t="s">
        <v>152</v>
      </c>
      <c r="BE255" s="133">
        <f t="shared" si="84"/>
        <v>0</v>
      </c>
      <c r="BF255" s="133">
        <f t="shared" si="85"/>
        <v>0</v>
      </c>
      <c r="BG255" s="133">
        <f t="shared" si="86"/>
        <v>0</v>
      </c>
      <c r="BH255" s="133">
        <f t="shared" si="87"/>
        <v>0</v>
      </c>
      <c r="BI255" s="133">
        <f t="shared" si="88"/>
        <v>0</v>
      </c>
      <c r="BJ255" s="13" t="s">
        <v>159</v>
      </c>
      <c r="BK255" s="133">
        <f t="shared" si="89"/>
        <v>0</v>
      </c>
      <c r="BL255" s="13" t="s">
        <v>320</v>
      </c>
      <c r="BM255" s="132" t="s">
        <v>2148</v>
      </c>
    </row>
    <row r="256" spans="2:65" s="1" customFormat="1" ht="24.2" customHeight="1">
      <c r="B256" s="120"/>
      <c r="C256" s="121">
        <v>100</v>
      </c>
      <c r="D256" s="121" t="s">
        <v>154</v>
      </c>
      <c r="E256" s="122" t="s">
        <v>444</v>
      </c>
      <c r="F256" s="123" t="s">
        <v>445</v>
      </c>
      <c r="G256" s="124" t="s">
        <v>226</v>
      </c>
      <c r="H256" s="125">
        <v>13.691000000000001</v>
      </c>
      <c r="I256" s="126"/>
      <c r="J256" s="126">
        <f t="shared" si="80"/>
        <v>0</v>
      </c>
      <c r="K256" s="127"/>
      <c r="L256" s="25"/>
      <c r="M256" s="128" t="s">
        <v>1</v>
      </c>
      <c r="N256" s="129" t="s">
        <v>40</v>
      </c>
      <c r="O256" s="130">
        <v>0.65900000000000003</v>
      </c>
      <c r="P256" s="130">
        <f t="shared" si="81"/>
        <v>9.0223690000000012</v>
      </c>
      <c r="Q256" s="130">
        <v>2.0200000000000001E-3</v>
      </c>
      <c r="R256" s="130">
        <f t="shared" si="82"/>
        <v>2.7655820000000001E-2</v>
      </c>
      <c r="S256" s="130">
        <v>0</v>
      </c>
      <c r="T256" s="131">
        <f t="shared" si="83"/>
        <v>0</v>
      </c>
      <c r="AR256" s="132" t="s">
        <v>320</v>
      </c>
      <c r="AT256" s="132" t="s">
        <v>154</v>
      </c>
      <c r="AU256" s="132" t="s">
        <v>159</v>
      </c>
      <c r="AY256" s="13" t="s">
        <v>152</v>
      </c>
      <c r="BE256" s="133">
        <f t="shared" si="84"/>
        <v>0</v>
      </c>
      <c r="BF256" s="133">
        <f t="shared" si="85"/>
        <v>0</v>
      </c>
      <c r="BG256" s="133">
        <f t="shared" si="86"/>
        <v>0</v>
      </c>
      <c r="BH256" s="133">
        <f t="shared" si="87"/>
        <v>0</v>
      </c>
      <c r="BI256" s="133">
        <f t="shared" si="88"/>
        <v>0</v>
      </c>
      <c r="BJ256" s="13" t="s">
        <v>159</v>
      </c>
      <c r="BK256" s="133">
        <f t="shared" si="89"/>
        <v>0</v>
      </c>
      <c r="BL256" s="13" t="s">
        <v>320</v>
      </c>
      <c r="BM256" s="132" t="s">
        <v>2149</v>
      </c>
    </row>
    <row r="257" spans="2:65" s="1" customFormat="1" ht="24.2" customHeight="1">
      <c r="B257" s="120"/>
      <c r="C257" s="121">
        <v>101</v>
      </c>
      <c r="D257" s="121" t="s">
        <v>154</v>
      </c>
      <c r="E257" s="122" t="s">
        <v>456</v>
      </c>
      <c r="F257" s="123" t="s">
        <v>457</v>
      </c>
      <c r="G257" s="124" t="s">
        <v>332</v>
      </c>
      <c r="H257" s="125"/>
      <c r="I257" s="126"/>
      <c r="J257" s="126">
        <f t="shared" si="80"/>
        <v>0</v>
      </c>
      <c r="K257" s="127"/>
      <c r="L257" s="25"/>
      <c r="M257" s="128" t="s">
        <v>1</v>
      </c>
      <c r="N257" s="129" t="s">
        <v>40</v>
      </c>
      <c r="O257" s="130">
        <v>0</v>
      </c>
      <c r="P257" s="130">
        <f t="shared" si="81"/>
        <v>0</v>
      </c>
      <c r="Q257" s="130">
        <v>0</v>
      </c>
      <c r="R257" s="130">
        <f t="shared" si="82"/>
        <v>0</v>
      </c>
      <c r="S257" s="130">
        <v>0</v>
      </c>
      <c r="T257" s="131">
        <f t="shared" si="83"/>
        <v>0</v>
      </c>
      <c r="AR257" s="132" t="s">
        <v>320</v>
      </c>
      <c r="AT257" s="132" t="s">
        <v>154</v>
      </c>
      <c r="AU257" s="132" t="s">
        <v>159</v>
      </c>
      <c r="AY257" s="13" t="s">
        <v>152</v>
      </c>
      <c r="BE257" s="133">
        <f t="shared" si="84"/>
        <v>0</v>
      </c>
      <c r="BF257" s="133">
        <f t="shared" si="85"/>
        <v>0</v>
      </c>
      <c r="BG257" s="133">
        <f t="shared" si="86"/>
        <v>0</v>
      </c>
      <c r="BH257" s="133">
        <f t="shared" si="87"/>
        <v>0</v>
      </c>
      <c r="BI257" s="133">
        <f t="shared" si="88"/>
        <v>0</v>
      </c>
      <c r="BJ257" s="13" t="s">
        <v>159</v>
      </c>
      <c r="BK257" s="133">
        <f t="shared" si="89"/>
        <v>0</v>
      </c>
      <c r="BL257" s="13" t="s">
        <v>320</v>
      </c>
      <c r="BM257" s="132" t="s">
        <v>2150</v>
      </c>
    </row>
    <row r="258" spans="2:65" s="11" customFormat="1" ht="22.7" customHeight="1">
      <c r="B258" s="109"/>
      <c r="D258" s="110" t="s">
        <v>73</v>
      </c>
      <c r="E258" s="118" t="s">
        <v>459</v>
      </c>
      <c r="F258" s="118" t="s">
        <v>460</v>
      </c>
      <c r="J258" s="119">
        <f>BK258</f>
        <v>0</v>
      </c>
      <c r="L258" s="109"/>
      <c r="M258" s="113"/>
      <c r="P258" s="114">
        <f>SUM(P259:P265)</f>
        <v>127.24666300000001</v>
      </c>
      <c r="R258" s="114">
        <f>SUM(R259:R265)</f>
        <v>5.0746912499999999</v>
      </c>
      <c r="T258" s="115">
        <f>SUM(T259:T265)</f>
        <v>0</v>
      </c>
      <c r="AR258" s="110" t="s">
        <v>159</v>
      </c>
      <c r="AT258" s="116" t="s">
        <v>73</v>
      </c>
      <c r="AU258" s="116" t="s">
        <v>82</v>
      </c>
      <c r="AY258" s="110" t="s">
        <v>152</v>
      </c>
      <c r="BK258" s="117">
        <f>SUM(BK259:BK265)</f>
        <v>0</v>
      </c>
    </row>
    <row r="259" spans="2:65" s="1" customFormat="1" ht="24.2" customHeight="1">
      <c r="B259" s="120"/>
      <c r="C259" s="121">
        <v>102</v>
      </c>
      <c r="D259" s="121" t="s">
        <v>154</v>
      </c>
      <c r="E259" s="122" t="s">
        <v>461</v>
      </c>
      <c r="F259" s="123" t="s">
        <v>462</v>
      </c>
      <c r="G259" s="124" t="s">
        <v>200</v>
      </c>
      <c r="H259" s="125">
        <v>107.41500000000001</v>
      </c>
      <c r="I259" s="126"/>
      <c r="J259" s="126">
        <f t="shared" ref="J259:J265" si="90">ROUND(I259*H259,2)</f>
        <v>0</v>
      </c>
      <c r="K259" s="127"/>
      <c r="L259" s="25"/>
      <c r="M259" s="128" t="s">
        <v>1</v>
      </c>
      <c r="N259" s="129" t="s">
        <v>40</v>
      </c>
      <c r="O259" s="130">
        <v>0.79700000000000004</v>
      </c>
      <c r="P259" s="130">
        <f t="shared" ref="P259:P265" si="91">O259*H259</f>
        <v>85.609755000000007</v>
      </c>
      <c r="Q259" s="130">
        <v>4.2959999999999998E-2</v>
      </c>
      <c r="R259" s="130">
        <f t="shared" ref="R259:R265" si="92">Q259*H259</f>
        <v>4.6145484000000003</v>
      </c>
      <c r="S259" s="130">
        <v>0</v>
      </c>
      <c r="T259" s="131">
        <f t="shared" ref="T259:T265" si="93">S259*H259</f>
        <v>0</v>
      </c>
      <c r="AR259" s="132" t="s">
        <v>320</v>
      </c>
      <c r="AT259" s="132" t="s">
        <v>154</v>
      </c>
      <c r="AU259" s="132" t="s">
        <v>159</v>
      </c>
      <c r="AY259" s="13" t="s">
        <v>152</v>
      </c>
      <c r="BE259" s="133">
        <f t="shared" ref="BE259:BE265" si="94">IF(N259="základná",J259,0)</f>
        <v>0</v>
      </c>
      <c r="BF259" s="133">
        <f t="shared" ref="BF259:BF265" si="95">IF(N259="znížená",J259,0)</f>
        <v>0</v>
      </c>
      <c r="BG259" s="133">
        <f t="shared" ref="BG259:BG265" si="96">IF(N259="zákl. prenesená",J259,0)</f>
        <v>0</v>
      </c>
      <c r="BH259" s="133">
        <f t="shared" ref="BH259:BH265" si="97">IF(N259="zníž. prenesená",J259,0)</f>
        <v>0</v>
      </c>
      <c r="BI259" s="133">
        <f t="shared" ref="BI259:BI265" si="98">IF(N259="nulová",J259,0)</f>
        <v>0</v>
      </c>
      <c r="BJ259" s="13" t="s">
        <v>159</v>
      </c>
      <c r="BK259" s="133">
        <f t="shared" ref="BK259:BK265" si="99">ROUND(I259*H259,2)</f>
        <v>0</v>
      </c>
      <c r="BL259" s="13" t="s">
        <v>320</v>
      </c>
      <c r="BM259" s="132" t="s">
        <v>2151</v>
      </c>
    </row>
    <row r="260" spans="2:65" s="1" customFormat="1" ht="24.2" customHeight="1">
      <c r="B260" s="120"/>
      <c r="C260" s="121">
        <v>103</v>
      </c>
      <c r="D260" s="121" t="s">
        <v>154</v>
      </c>
      <c r="E260" s="122" t="s">
        <v>464</v>
      </c>
      <c r="F260" s="123" t="s">
        <v>465</v>
      </c>
      <c r="G260" s="124" t="s">
        <v>226</v>
      </c>
      <c r="H260" s="125">
        <v>17.600000000000001</v>
      </c>
      <c r="I260" s="126"/>
      <c r="J260" s="126">
        <f t="shared" si="90"/>
        <v>0</v>
      </c>
      <c r="K260" s="127"/>
      <c r="L260" s="25"/>
      <c r="M260" s="128" t="s">
        <v>1</v>
      </c>
      <c r="N260" s="129" t="s">
        <v>40</v>
      </c>
      <c r="O260" s="130">
        <v>0.71499999999999997</v>
      </c>
      <c r="P260" s="130">
        <f t="shared" si="91"/>
        <v>12.584</v>
      </c>
      <c r="Q260" s="130">
        <v>8.3800000000000003E-3</v>
      </c>
      <c r="R260" s="130">
        <f t="shared" si="92"/>
        <v>0.14748800000000001</v>
      </c>
      <c r="S260" s="130">
        <v>0</v>
      </c>
      <c r="T260" s="131">
        <f t="shared" si="93"/>
        <v>0</v>
      </c>
      <c r="AR260" s="132" t="s">
        <v>320</v>
      </c>
      <c r="AT260" s="132" t="s">
        <v>154</v>
      </c>
      <c r="AU260" s="132" t="s">
        <v>159</v>
      </c>
      <c r="AY260" s="13" t="s">
        <v>152</v>
      </c>
      <c r="BE260" s="133">
        <f t="shared" si="94"/>
        <v>0</v>
      </c>
      <c r="BF260" s="133">
        <f t="shared" si="95"/>
        <v>0</v>
      </c>
      <c r="BG260" s="133">
        <f t="shared" si="96"/>
        <v>0</v>
      </c>
      <c r="BH260" s="133">
        <f t="shared" si="97"/>
        <v>0</v>
      </c>
      <c r="BI260" s="133">
        <f t="shared" si="98"/>
        <v>0</v>
      </c>
      <c r="BJ260" s="13" t="s">
        <v>159</v>
      </c>
      <c r="BK260" s="133">
        <f t="shared" si="99"/>
        <v>0</v>
      </c>
      <c r="BL260" s="13" t="s">
        <v>320</v>
      </c>
      <c r="BM260" s="132" t="s">
        <v>2152</v>
      </c>
    </row>
    <row r="261" spans="2:65" s="1" customFormat="1" ht="14.45" customHeight="1">
      <c r="B261" s="120"/>
      <c r="C261" s="121">
        <v>104</v>
      </c>
      <c r="D261" s="121" t="s">
        <v>154</v>
      </c>
      <c r="E261" s="122" t="s">
        <v>2153</v>
      </c>
      <c r="F261" s="123" t="s">
        <v>2154</v>
      </c>
      <c r="G261" s="124" t="s">
        <v>226</v>
      </c>
      <c r="H261" s="125">
        <v>10.4</v>
      </c>
      <c r="I261" s="126"/>
      <c r="J261" s="126">
        <f t="shared" si="90"/>
        <v>0</v>
      </c>
      <c r="K261" s="127"/>
      <c r="L261" s="25"/>
      <c r="M261" s="128" t="s">
        <v>1</v>
      </c>
      <c r="N261" s="129" t="s">
        <v>40</v>
      </c>
      <c r="O261" s="130">
        <v>0.28799999999999998</v>
      </c>
      <c r="P261" s="130">
        <f t="shared" si="91"/>
        <v>2.9952000000000001</v>
      </c>
      <c r="Q261" s="130">
        <v>1.0290000000000001E-2</v>
      </c>
      <c r="R261" s="130">
        <f t="shared" si="92"/>
        <v>0.10701600000000001</v>
      </c>
      <c r="S261" s="130">
        <v>0</v>
      </c>
      <c r="T261" s="131">
        <f t="shared" si="93"/>
        <v>0</v>
      </c>
      <c r="AR261" s="132" t="s">
        <v>320</v>
      </c>
      <c r="AT261" s="132" t="s">
        <v>154</v>
      </c>
      <c r="AU261" s="132" t="s">
        <v>159</v>
      </c>
      <c r="AY261" s="13" t="s">
        <v>152</v>
      </c>
      <c r="BE261" s="133">
        <f t="shared" si="94"/>
        <v>0</v>
      </c>
      <c r="BF261" s="133">
        <f t="shared" si="95"/>
        <v>0</v>
      </c>
      <c r="BG261" s="133">
        <f t="shared" si="96"/>
        <v>0</v>
      </c>
      <c r="BH261" s="133">
        <f t="shared" si="97"/>
        <v>0</v>
      </c>
      <c r="BI261" s="133">
        <f t="shared" si="98"/>
        <v>0</v>
      </c>
      <c r="BJ261" s="13" t="s">
        <v>159</v>
      </c>
      <c r="BK261" s="133">
        <f t="shared" si="99"/>
        <v>0</v>
      </c>
      <c r="BL261" s="13" t="s">
        <v>320</v>
      </c>
      <c r="BM261" s="132" t="s">
        <v>2155</v>
      </c>
    </row>
    <row r="262" spans="2:65" s="1" customFormat="1" ht="24.2" customHeight="1">
      <c r="B262" s="120"/>
      <c r="C262" s="121">
        <v>105</v>
      </c>
      <c r="D262" s="121" t="s">
        <v>154</v>
      </c>
      <c r="E262" s="122" t="s">
        <v>467</v>
      </c>
      <c r="F262" s="123" t="s">
        <v>468</v>
      </c>
      <c r="G262" s="124" t="s">
        <v>226</v>
      </c>
      <c r="H262" s="125">
        <v>42.869</v>
      </c>
      <c r="I262" s="126"/>
      <c r="J262" s="126">
        <f t="shared" si="90"/>
        <v>0</v>
      </c>
      <c r="K262" s="127"/>
      <c r="L262" s="25"/>
      <c r="M262" s="128" t="s">
        <v>1</v>
      </c>
      <c r="N262" s="129" t="s">
        <v>40</v>
      </c>
      <c r="O262" s="130">
        <v>0.25600000000000001</v>
      </c>
      <c r="P262" s="130">
        <f t="shared" si="91"/>
        <v>10.974463999999999</v>
      </c>
      <c r="Q262" s="130">
        <v>3.5799999999999998E-3</v>
      </c>
      <c r="R262" s="130">
        <f t="shared" si="92"/>
        <v>0.15347101999999999</v>
      </c>
      <c r="S262" s="130">
        <v>0</v>
      </c>
      <c r="T262" s="131">
        <f t="shared" si="93"/>
        <v>0</v>
      </c>
      <c r="AR262" s="132" t="s">
        <v>320</v>
      </c>
      <c r="AT262" s="132" t="s">
        <v>154</v>
      </c>
      <c r="AU262" s="132" t="s">
        <v>159</v>
      </c>
      <c r="AY262" s="13" t="s">
        <v>152</v>
      </c>
      <c r="BE262" s="133">
        <f t="shared" si="94"/>
        <v>0</v>
      </c>
      <c r="BF262" s="133">
        <f t="shared" si="95"/>
        <v>0</v>
      </c>
      <c r="BG262" s="133">
        <f t="shared" si="96"/>
        <v>0</v>
      </c>
      <c r="BH262" s="133">
        <f t="shared" si="97"/>
        <v>0</v>
      </c>
      <c r="BI262" s="133">
        <f t="shared" si="98"/>
        <v>0</v>
      </c>
      <c r="BJ262" s="13" t="s">
        <v>159</v>
      </c>
      <c r="BK262" s="133">
        <f t="shared" si="99"/>
        <v>0</v>
      </c>
      <c r="BL262" s="13" t="s">
        <v>320</v>
      </c>
      <c r="BM262" s="132" t="s">
        <v>2156</v>
      </c>
    </row>
    <row r="263" spans="2:65" s="1" customFormat="1" ht="14.45" customHeight="1">
      <c r="B263" s="120"/>
      <c r="C263" s="121">
        <v>106</v>
      </c>
      <c r="D263" s="121" t="s">
        <v>154</v>
      </c>
      <c r="E263" s="122" t="s">
        <v>470</v>
      </c>
      <c r="F263" s="123" t="s">
        <v>471</v>
      </c>
      <c r="G263" s="124" t="s">
        <v>226</v>
      </c>
      <c r="H263" s="125">
        <v>2.4529999999999998</v>
      </c>
      <c r="I263" s="126"/>
      <c r="J263" s="126">
        <f t="shared" si="90"/>
        <v>0</v>
      </c>
      <c r="K263" s="127"/>
      <c r="L263" s="25"/>
      <c r="M263" s="128" t="s">
        <v>1</v>
      </c>
      <c r="N263" s="129" t="s">
        <v>40</v>
      </c>
      <c r="O263" s="130">
        <v>0.68400000000000005</v>
      </c>
      <c r="P263" s="130">
        <f t="shared" si="91"/>
        <v>1.6778520000000001</v>
      </c>
      <c r="Q263" s="130">
        <v>2.3500000000000001E-3</v>
      </c>
      <c r="R263" s="130">
        <f t="shared" si="92"/>
        <v>5.7645500000000002E-3</v>
      </c>
      <c r="S263" s="130">
        <v>0</v>
      </c>
      <c r="T263" s="131">
        <f t="shared" si="93"/>
        <v>0</v>
      </c>
      <c r="AR263" s="132" t="s">
        <v>320</v>
      </c>
      <c r="AT263" s="132" t="s">
        <v>154</v>
      </c>
      <c r="AU263" s="132" t="s">
        <v>159</v>
      </c>
      <c r="AY263" s="13" t="s">
        <v>152</v>
      </c>
      <c r="BE263" s="133">
        <f t="shared" si="94"/>
        <v>0</v>
      </c>
      <c r="BF263" s="133">
        <f t="shared" si="95"/>
        <v>0</v>
      </c>
      <c r="BG263" s="133">
        <f t="shared" si="96"/>
        <v>0</v>
      </c>
      <c r="BH263" s="133">
        <f t="shared" si="97"/>
        <v>0</v>
      </c>
      <c r="BI263" s="133">
        <f t="shared" si="98"/>
        <v>0</v>
      </c>
      <c r="BJ263" s="13" t="s">
        <v>159</v>
      </c>
      <c r="BK263" s="133">
        <f t="shared" si="99"/>
        <v>0</v>
      </c>
      <c r="BL263" s="13" t="s">
        <v>320</v>
      </c>
      <c r="BM263" s="132" t="s">
        <v>2157</v>
      </c>
    </row>
    <row r="264" spans="2:65" s="1" customFormat="1" ht="14.45" customHeight="1">
      <c r="B264" s="120"/>
      <c r="C264" s="121">
        <v>107</v>
      </c>
      <c r="D264" s="121" t="s">
        <v>154</v>
      </c>
      <c r="E264" s="122" t="s">
        <v>473</v>
      </c>
      <c r="F264" s="123" t="s">
        <v>474</v>
      </c>
      <c r="G264" s="124" t="s">
        <v>200</v>
      </c>
      <c r="H264" s="125">
        <v>128.898</v>
      </c>
      <c r="I264" s="126"/>
      <c r="J264" s="126">
        <f t="shared" si="90"/>
        <v>0</v>
      </c>
      <c r="K264" s="127"/>
      <c r="L264" s="25"/>
      <c r="M264" s="128" t="s">
        <v>1</v>
      </c>
      <c r="N264" s="129" t="s">
        <v>40</v>
      </c>
      <c r="O264" s="130">
        <v>0.104</v>
      </c>
      <c r="P264" s="130">
        <f t="shared" si="91"/>
        <v>13.405391999999999</v>
      </c>
      <c r="Q264" s="130">
        <v>3.6000000000000002E-4</v>
      </c>
      <c r="R264" s="130">
        <f t="shared" si="92"/>
        <v>4.6403279999999998E-2</v>
      </c>
      <c r="S264" s="130">
        <v>0</v>
      </c>
      <c r="T264" s="131">
        <f t="shared" si="93"/>
        <v>0</v>
      </c>
      <c r="AR264" s="132" t="s">
        <v>320</v>
      </c>
      <c r="AT264" s="132" t="s">
        <v>154</v>
      </c>
      <c r="AU264" s="132" t="s">
        <v>159</v>
      </c>
      <c r="AY264" s="13" t="s">
        <v>152</v>
      </c>
      <c r="BE264" s="133">
        <f t="shared" si="94"/>
        <v>0</v>
      </c>
      <c r="BF264" s="133">
        <f t="shared" si="95"/>
        <v>0</v>
      </c>
      <c r="BG264" s="133">
        <f t="shared" si="96"/>
        <v>0</v>
      </c>
      <c r="BH264" s="133">
        <f t="shared" si="97"/>
        <v>0</v>
      </c>
      <c r="BI264" s="133">
        <f t="shared" si="98"/>
        <v>0</v>
      </c>
      <c r="BJ264" s="13" t="s">
        <v>159</v>
      </c>
      <c r="BK264" s="133">
        <f t="shared" si="99"/>
        <v>0</v>
      </c>
      <c r="BL264" s="13" t="s">
        <v>320</v>
      </c>
      <c r="BM264" s="132" t="s">
        <v>2158</v>
      </c>
    </row>
    <row r="265" spans="2:65" s="1" customFormat="1" ht="24.2" customHeight="1">
      <c r="B265" s="120"/>
      <c r="C265" s="121">
        <v>108</v>
      </c>
      <c r="D265" s="121" t="s">
        <v>154</v>
      </c>
      <c r="E265" s="122" t="s">
        <v>476</v>
      </c>
      <c r="F265" s="123" t="s">
        <v>477</v>
      </c>
      <c r="G265" s="124" t="s">
        <v>332</v>
      </c>
      <c r="H265" s="125"/>
      <c r="I265" s="126"/>
      <c r="J265" s="126">
        <f t="shared" si="90"/>
        <v>0</v>
      </c>
      <c r="K265" s="127"/>
      <c r="L265" s="25"/>
      <c r="M265" s="128" t="s">
        <v>1</v>
      </c>
      <c r="N265" s="129" t="s">
        <v>40</v>
      </c>
      <c r="O265" s="130">
        <v>0</v>
      </c>
      <c r="P265" s="130">
        <f t="shared" si="91"/>
        <v>0</v>
      </c>
      <c r="Q265" s="130">
        <v>0</v>
      </c>
      <c r="R265" s="130">
        <f t="shared" si="92"/>
        <v>0</v>
      </c>
      <c r="S265" s="130">
        <v>0</v>
      </c>
      <c r="T265" s="131">
        <f t="shared" si="93"/>
        <v>0</v>
      </c>
      <c r="AR265" s="132" t="s">
        <v>320</v>
      </c>
      <c r="AT265" s="132" t="s">
        <v>154</v>
      </c>
      <c r="AU265" s="132" t="s">
        <v>159</v>
      </c>
      <c r="AY265" s="13" t="s">
        <v>152</v>
      </c>
      <c r="BE265" s="133">
        <f t="shared" si="94"/>
        <v>0</v>
      </c>
      <c r="BF265" s="133">
        <f t="shared" si="95"/>
        <v>0</v>
      </c>
      <c r="BG265" s="133">
        <f t="shared" si="96"/>
        <v>0</v>
      </c>
      <c r="BH265" s="133">
        <f t="shared" si="97"/>
        <v>0</v>
      </c>
      <c r="BI265" s="133">
        <f t="shared" si="98"/>
        <v>0</v>
      </c>
      <c r="BJ265" s="13" t="s">
        <v>159</v>
      </c>
      <c r="BK265" s="133">
        <f t="shared" si="99"/>
        <v>0</v>
      </c>
      <c r="BL265" s="13" t="s">
        <v>320</v>
      </c>
      <c r="BM265" s="132" t="s">
        <v>2159</v>
      </c>
    </row>
    <row r="266" spans="2:65" s="11" customFormat="1" ht="22.7" customHeight="1">
      <c r="B266" s="109"/>
      <c r="D266" s="110" t="s">
        <v>73</v>
      </c>
      <c r="E266" s="118" t="s">
        <v>479</v>
      </c>
      <c r="F266" s="118" t="s">
        <v>480</v>
      </c>
      <c r="J266" s="119">
        <f>BK266</f>
        <v>0</v>
      </c>
      <c r="L266" s="109"/>
      <c r="M266" s="113"/>
      <c r="P266" s="114">
        <f>SUM(P267:P289)</f>
        <v>86.751069999999999</v>
      </c>
      <c r="R266" s="114">
        <f>SUM(R267:R289)</f>
        <v>1.6885567999999997</v>
      </c>
      <c r="T266" s="115">
        <f>SUM(T267:T289)</f>
        <v>0</v>
      </c>
      <c r="AR266" s="110" t="s">
        <v>159</v>
      </c>
      <c r="AT266" s="116" t="s">
        <v>73</v>
      </c>
      <c r="AU266" s="116" t="s">
        <v>82</v>
      </c>
      <c r="AY266" s="110" t="s">
        <v>152</v>
      </c>
      <c r="BK266" s="117">
        <f>SUM(BK267:BK289)</f>
        <v>0</v>
      </c>
    </row>
    <row r="267" spans="2:65" s="1" customFormat="1" ht="14.45" customHeight="1">
      <c r="B267" s="120"/>
      <c r="C267" s="121">
        <v>109</v>
      </c>
      <c r="D267" s="121" t="s">
        <v>154</v>
      </c>
      <c r="E267" s="122" t="s">
        <v>481</v>
      </c>
      <c r="F267" s="123" t="s">
        <v>482</v>
      </c>
      <c r="G267" s="124" t="s">
        <v>226</v>
      </c>
      <c r="H267" s="125">
        <v>38.58</v>
      </c>
      <c r="I267" s="126"/>
      <c r="J267" s="126">
        <f t="shared" ref="J267:J289" si="100">ROUND(I267*H267,2)</f>
        <v>0</v>
      </c>
      <c r="K267" s="127"/>
      <c r="L267" s="25"/>
      <c r="M267" s="128" t="s">
        <v>1</v>
      </c>
      <c r="N267" s="129" t="s">
        <v>40</v>
      </c>
      <c r="O267" s="130">
        <v>0.36499999999999999</v>
      </c>
      <c r="P267" s="130">
        <f t="shared" ref="P267:P289" si="101">O267*H267</f>
        <v>14.0817</v>
      </c>
      <c r="Q267" s="130">
        <v>1.8000000000000001E-4</v>
      </c>
      <c r="R267" s="130">
        <f t="shared" ref="R267:R289" si="102">Q267*H267</f>
        <v>6.9443999999999999E-3</v>
      </c>
      <c r="S267" s="130">
        <v>0</v>
      </c>
      <c r="T267" s="131">
        <f t="shared" ref="T267:T289" si="103">S267*H267</f>
        <v>0</v>
      </c>
      <c r="AR267" s="132" t="s">
        <v>320</v>
      </c>
      <c r="AT267" s="132" t="s">
        <v>154</v>
      </c>
      <c r="AU267" s="132" t="s">
        <v>159</v>
      </c>
      <c r="AY267" s="13" t="s">
        <v>152</v>
      </c>
      <c r="BE267" s="133">
        <f t="shared" ref="BE267:BE289" si="104">IF(N267="základná",J267,0)</f>
        <v>0</v>
      </c>
      <c r="BF267" s="133">
        <f t="shared" ref="BF267:BF289" si="105">IF(N267="znížená",J267,0)</f>
        <v>0</v>
      </c>
      <c r="BG267" s="133">
        <f t="shared" ref="BG267:BG289" si="106">IF(N267="zákl. prenesená",J267,0)</f>
        <v>0</v>
      </c>
      <c r="BH267" s="133">
        <f t="shared" ref="BH267:BH289" si="107">IF(N267="zníž. prenesená",J267,0)</f>
        <v>0</v>
      </c>
      <c r="BI267" s="133">
        <f t="shared" ref="BI267:BI289" si="108">IF(N267="nulová",J267,0)</f>
        <v>0</v>
      </c>
      <c r="BJ267" s="13" t="s">
        <v>159</v>
      </c>
      <c r="BK267" s="133">
        <f t="shared" ref="BK267:BK289" si="109">ROUND(I267*H267,2)</f>
        <v>0</v>
      </c>
      <c r="BL267" s="13" t="s">
        <v>320</v>
      </c>
      <c r="BM267" s="132" t="s">
        <v>2160</v>
      </c>
    </row>
    <row r="268" spans="2:65" s="1" customFormat="1" ht="24.2" customHeight="1">
      <c r="B268" s="120"/>
      <c r="C268" s="134">
        <v>110</v>
      </c>
      <c r="D268" s="134" t="s">
        <v>203</v>
      </c>
      <c r="E268" s="135" t="s">
        <v>2161</v>
      </c>
      <c r="F268" s="136" t="s">
        <v>2162</v>
      </c>
      <c r="G268" s="137" t="s">
        <v>215</v>
      </c>
      <c r="H268" s="138">
        <v>2</v>
      </c>
      <c r="I268" s="139"/>
      <c r="J268" s="139">
        <f t="shared" si="100"/>
        <v>0</v>
      </c>
      <c r="K268" s="140"/>
      <c r="L268" s="141"/>
      <c r="M268" s="142" t="s">
        <v>1</v>
      </c>
      <c r="N268" s="143" t="s">
        <v>40</v>
      </c>
      <c r="O268" s="130">
        <v>0</v>
      </c>
      <c r="P268" s="130">
        <f t="shared" si="101"/>
        <v>0</v>
      </c>
      <c r="Q268" s="130">
        <v>9.8000000000000004E-2</v>
      </c>
      <c r="R268" s="130">
        <f t="shared" si="102"/>
        <v>0.19600000000000001</v>
      </c>
      <c r="S268" s="130">
        <v>0</v>
      </c>
      <c r="T268" s="131">
        <f t="shared" si="103"/>
        <v>0</v>
      </c>
      <c r="AR268" s="132" t="s">
        <v>328</v>
      </c>
      <c r="AT268" s="132" t="s">
        <v>203</v>
      </c>
      <c r="AU268" s="132" t="s">
        <v>159</v>
      </c>
      <c r="AY268" s="13" t="s">
        <v>152</v>
      </c>
      <c r="BE268" s="133">
        <f t="shared" si="104"/>
        <v>0</v>
      </c>
      <c r="BF268" s="133">
        <f t="shared" si="105"/>
        <v>0</v>
      </c>
      <c r="BG268" s="133">
        <f t="shared" si="106"/>
        <v>0</v>
      </c>
      <c r="BH268" s="133">
        <f t="shared" si="107"/>
        <v>0</v>
      </c>
      <c r="BI268" s="133">
        <f t="shared" si="108"/>
        <v>0</v>
      </c>
      <c r="BJ268" s="13" t="s">
        <v>159</v>
      </c>
      <c r="BK268" s="133">
        <f t="shared" si="109"/>
        <v>0</v>
      </c>
      <c r="BL268" s="13" t="s">
        <v>320</v>
      </c>
      <c r="BM268" s="132" t="s">
        <v>2163</v>
      </c>
    </row>
    <row r="269" spans="2:65" s="1" customFormat="1" ht="37.700000000000003" customHeight="1">
      <c r="B269" s="120"/>
      <c r="C269" s="121">
        <v>111</v>
      </c>
      <c r="D269" s="134" t="s">
        <v>203</v>
      </c>
      <c r="E269" s="135" t="s">
        <v>2164</v>
      </c>
      <c r="F269" s="136" t="s">
        <v>2165</v>
      </c>
      <c r="G269" s="137" t="s">
        <v>215</v>
      </c>
      <c r="H269" s="138">
        <v>1</v>
      </c>
      <c r="I269" s="139"/>
      <c r="J269" s="139">
        <f t="shared" si="100"/>
        <v>0</v>
      </c>
      <c r="K269" s="140"/>
      <c r="L269" s="141"/>
      <c r="M269" s="142" t="s">
        <v>1</v>
      </c>
      <c r="N269" s="143" t="s">
        <v>40</v>
      </c>
      <c r="O269" s="130">
        <v>0</v>
      </c>
      <c r="P269" s="130">
        <f t="shared" si="101"/>
        <v>0</v>
      </c>
      <c r="Q269" s="130">
        <v>0.13200000000000001</v>
      </c>
      <c r="R269" s="130">
        <f t="shared" si="102"/>
        <v>0.13200000000000001</v>
      </c>
      <c r="S269" s="130">
        <v>0</v>
      </c>
      <c r="T269" s="131">
        <f t="shared" si="103"/>
        <v>0</v>
      </c>
      <c r="AR269" s="132" t="s">
        <v>328</v>
      </c>
      <c r="AT269" s="132" t="s">
        <v>203</v>
      </c>
      <c r="AU269" s="132" t="s">
        <v>159</v>
      </c>
      <c r="AY269" s="13" t="s">
        <v>152</v>
      </c>
      <c r="BE269" s="133">
        <f t="shared" si="104"/>
        <v>0</v>
      </c>
      <c r="BF269" s="133">
        <f t="shared" si="105"/>
        <v>0</v>
      </c>
      <c r="BG269" s="133">
        <f t="shared" si="106"/>
        <v>0</v>
      </c>
      <c r="BH269" s="133">
        <f t="shared" si="107"/>
        <v>0</v>
      </c>
      <c r="BI269" s="133">
        <f t="shared" si="108"/>
        <v>0</v>
      </c>
      <c r="BJ269" s="13" t="s">
        <v>159</v>
      </c>
      <c r="BK269" s="133">
        <f t="shared" si="109"/>
        <v>0</v>
      </c>
      <c r="BL269" s="13" t="s">
        <v>320</v>
      </c>
      <c r="BM269" s="132" t="s">
        <v>2166</v>
      </c>
    </row>
    <row r="270" spans="2:65" s="1" customFormat="1" ht="37.700000000000003" customHeight="1">
      <c r="B270" s="120"/>
      <c r="C270" s="134">
        <v>112</v>
      </c>
      <c r="D270" s="134" t="s">
        <v>203</v>
      </c>
      <c r="E270" s="135" t="s">
        <v>2167</v>
      </c>
      <c r="F270" s="136" t="s">
        <v>2168</v>
      </c>
      <c r="G270" s="137" t="s">
        <v>215</v>
      </c>
      <c r="H270" s="138">
        <v>1</v>
      </c>
      <c r="I270" s="139"/>
      <c r="J270" s="139">
        <f t="shared" si="100"/>
        <v>0</v>
      </c>
      <c r="K270" s="140"/>
      <c r="L270" s="141"/>
      <c r="M270" s="142" t="s">
        <v>1</v>
      </c>
      <c r="N270" s="143" t="s">
        <v>40</v>
      </c>
      <c r="O270" s="130">
        <v>0</v>
      </c>
      <c r="P270" s="130">
        <f t="shared" si="101"/>
        <v>0</v>
      </c>
      <c r="Q270" s="130">
        <v>2.4E-2</v>
      </c>
      <c r="R270" s="130">
        <f t="shared" si="102"/>
        <v>2.4E-2</v>
      </c>
      <c r="S270" s="130">
        <v>0</v>
      </c>
      <c r="T270" s="131">
        <f t="shared" si="103"/>
        <v>0</v>
      </c>
      <c r="AR270" s="132" t="s">
        <v>328</v>
      </c>
      <c r="AT270" s="132" t="s">
        <v>203</v>
      </c>
      <c r="AU270" s="132" t="s">
        <v>159</v>
      </c>
      <c r="AY270" s="13" t="s">
        <v>152</v>
      </c>
      <c r="BE270" s="133">
        <f t="shared" si="104"/>
        <v>0</v>
      </c>
      <c r="BF270" s="133">
        <f t="shared" si="105"/>
        <v>0</v>
      </c>
      <c r="BG270" s="133">
        <f t="shared" si="106"/>
        <v>0</v>
      </c>
      <c r="BH270" s="133">
        <f t="shared" si="107"/>
        <v>0</v>
      </c>
      <c r="BI270" s="133">
        <f t="shared" si="108"/>
        <v>0</v>
      </c>
      <c r="BJ270" s="13" t="s">
        <v>159</v>
      </c>
      <c r="BK270" s="133">
        <f t="shared" si="109"/>
        <v>0</v>
      </c>
      <c r="BL270" s="13" t="s">
        <v>320</v>
      </c>
      <c r="BM270" s="132" t="s">
        <v>2169</v>
      </c>
    </row>
    <row r="271" spans="2:65" s="1" customFormat="1" ht="37.700000000000003" customHeight="1">
      <c r="B271" s="120"/>
      <c r="C271" s="121">
        <v>113</v>
      </c>
      <c r="D271" s="134" t="s">
        <v>203</v>
      </c>
      <c r="E271" s="135" t="s">
        <v>2170</v>
      </c>
      <c r="F271" s="136" t="s">
        <v>2171</v>
      </c>
      <c r="G271" s="137" t="s">
        <v>215</v>
      </c>
      <c r="H271" s="138">
        <v>1</v>
      </c>
      <c r="I271" s="139"/>
      <c r="J271" s="139">
        <f t="shared" si="100"/>
        <v>0</v>
      </c>
      <c r="K271" s="140"/>
      <c r="L271" s="141"/>
      <c r="M271" s="142" t="s">
        <v>1</v>
      </c>
      <c r="N271" s="143" t="s">
        <v>40</v>
      </c>
      <c r="O271" s="130">
        <v>0</v>
      </c>
      <c r="P271" s="130">
        <f t="shared" si="101"/>
        <v>0</v>
      </c>
      <c r="Q271" s="130">
        <v>0.14299999999999999</v>
      </c>
      <c r="R271" s="130">
        <f t="shared" si="102"/>
        <v>0.14299999999999999</v>
      </c>
      <c r="S271" s="130">
        <v>0</v>
      </c>
      <c r="T271" s="131">
        <f t="shared" si="103"/>
        <v>0</v>
      </c>
      <c r="AR271" s="132" t="s">
        <v>328</v>
      </c>
      <c r="AT271" s="132" t="s">
        <v>203</v>
      </c>
      <c r="AU271" s="132" t="s">
        <v>159</v>
      </c>
      <c r="AY271" s="13" t="s">
        <v>152</v>
      </c>
      <c r="BE271" s="133">
        <f t="shared" si="104"/>
        <v>0</v>
      </c>
      <c r="BF271" s="133">
        <f t="shared" si="105"/>
        <v>0</v>
      </c>
      <c r="BG271" s="133">
        <f t="shared" si="106"/>
        <v>0</v>
      </c>
      <c r="BH271" s="133">
        <f t="shared" si="107"/>
        <v>0</v>
      </c>
      <c r="BI271" s="133">
        <f t="shared" si="108"/>
        <v>0</v>
      </c>
      <c r="BJ271" s="13" t="s">
        <v>159</v>
      </c>
      <c r="BK271" s="133">
        <f t="shared" si="109"/>
        <v>0</v>
      </c>
      <c r="BL271" s="13" t="s">
        <v>320</v>
      </c>
      <c r="BM271" s="132" t="s">
        <v>2172</v>
      </c>
    </row>
    <row r="272" spans="2:65" s="1" customFormat="1" ht="37.700000000000003" customHeight="1">
      <c r="B272" s="120"/>
      <c r="C272" s="134">
        <v>114</v>
      </c>
      <c r="D272" s="134" t="s">
        <v>203</v>
      </c>
      <c r="E272" s="135" t="s">
        <v>2173</v>
      </c>
      <c r="F272" s="136" t="s">
        <v>2174</v>
      </c>
      <c r="G272" s="137" t="s">
        <v>215</v>
      </c>
      <c r="H272" s="138">
        <v>1</v>
      </c>
      <c r="I272" s="139"/>
      <c r="J272" s="139">
        <f t="shared" si="100"/>
        <v>0</v>
      </c>
      <c r="K272" s="140"/>
      <c r="L272" s="141"/>
      <c r="M272" s="142" t="s">
        <v>1</v>
      </c>
      <c r="N272" s="143" t="s">
        <v>40</v>
      </c>
      <c r="O272" s="130">
        <v>0</v>
      </c>
      <c r="P272" s="130">
        <f t="shared" si="101"/>
        <v>0</v>
      </c>
      <c r="Q272" s="130">
        <v>0.13200000000000001</v>
      </c>
      <c r="R272" s="130">
        <f t="shared" si="102"/>
        <v>0.13200000000000001</v>
      </c>
      <c r="S272" s="130">
        <v>0</v>
      </c>
      <c r="T272" s="131">
        <f t="shared" si="103"/>
        <v>0</v>
      </c>
      <c r="AR272" s="132" t="s">
        <v>328</v>
      </c>
      <c r="AT272" s="132" t="s">
        <v>203</v>
      </c>
      <c r="AU272" s="132" t="s">
        <v>159</v>
      </c>
      <c r="AY272" s="13" t="s">
        <v>152</v>
      </c>
      <c r="BE272" s="133">
        <f t="shared" si="104"/>
        <v>0</v>
      </c>
      <c r="BF272" s="133">
        <f t="shared" si="105"/>
        <v>0</v>
      </c>
      <c r="BG272" s="133">
        <f t="shared" si="106"/>
        <v>0</v>
      </c>
      <c r="BH272" s="133">
        <f t="shared" si="107"/>
        <v>0</v>
      </c>
      <c r="BI272" s="133">
        <f t="shared" si="108"/>
        <v>0</v>
      </c>
      <c r="BJ272" s="13" t="s">
        <v>159</v>
      </c>
      <c r="BK272" s="133">
        <f t="shared" si="109"/>
        <v>0</v>
      </c>
      <c r="BL272" s="13" t="s">
        <v>320</v>
      </c>
      <c r="BM272" s="132" t="s">
        <v>2175</v>
      </c>
    </row>
    <row r="273" spans="2:65" s="1" customFormat="1" ht="24.2" customHeight="1">
      <c r="B273" s="120"/>
      <c r="C273" s="121">
        <v>115</v>
      </c>
      <c r="D273" s="134" t="s">
        <v>203</v>
      </c>
      <c r="E273" s="135" t="s">
        <v>2176</v>
      </c>
      <c r="F273" s="136" t="s">
        <v>2177</v>
      </c>
      <c r="G273" s="137" t="s">
        <v>215</v>
      </c>
      <c r="H273" s="138">
        <v>3</v>
      </c>
      <c r="I273" s="139"/>
      <c r="J273" s="139">
        <f t="shared" si="100"/>
        <v>0</v>
      </c>
      <c r="K273" s="140"/>
      <c r="L273" s="141"/>
      <c r="M273" s="142" t="s">
        <v>1</v>
      </c>
      <c r="N273" s="143" t="s">
        <v>40</v>
      </c>
      <c r="O273" s="130">
        <v>0</v>
      </c>
      <c r="P273" s="130">
        <f t="shared" si="101"/>
        <v>0</v>
      </c>
      <c r="Q273" s="130">
        <v>8.4000000000000005E-2</v>
      </c>
      <c r="R273" s="130">
        <f t="shared" si="102"/>
        <v>0.252</v>
      </c>
      <c r="S273" s="130">
        <v>0</v>
      </c>
      <c r="T273" s="131">
        <f t="shared" si="103"/>
        <v>0</v>
      </c>
      <c r="AR273" s="132" t="s">
        <v>328</v>
      </c>
      <c r="AT273" s="132" t="s">
        <v>203</v>
      </c>
      <c r="AU273" s="132" t="s">
        <v>159</v>
      </c>
      <c r="AY273" s="13" t="s">
        <v>152</v>
      </c>
      <c r="BE273" s="133">
        <f t="shared" si="104"/>
        <v>0</v>
      </c>
      <c r="BF273" s="133">
        <f t="shared" si="105"/>
        <v>0</v>
      </c>
      <c r="BG273" s="133">
        <f t="shared" si="106"/>
        <v>0</v>
      </c>
      <c r="BH273" s="133">
        <f t="shared" si="107"/>
        <v>0</v>
      </c>
      <c r="BI273" s="133">
        <f t="shared" si="108"/>
        <v>0</v>
      </c>
      <c r="BJ273" s="13" t="s">
        <v>159</v>
      </c>
      <c r="BK273" s="133">
        <f t="shared" si="109"/>
        <v>0</v>
      </c>
      <c r="BL273" s="13" t="s">
        <v>320</v>
      </c>
      <c r="BM273" s="132" t="s">
        <v>2178</v>
      </c>
    </row>
    <row r="274" spans="2:65" s="1" customFormat="1" ht="24.2" customHeight="1">
      <c r="B274" s="120"/>
      <c r="C274" s="134">
        <v>116</v>
      </c>
      <c r="D274" s="134" t="s">
        <v>203</v>
      </c>
      <c r="E274" s="135" t="s">
        <v>2179</v>
      </c>
      <c r="F274" s="136" t="s">
        <v>2180</v>
      </c>
      <c r="G274" s="137" t="s">
        <v>200</v>
      </c>
      <c r="H274" s="138">
        <v>0.8</v>
      </c>
      <c r="I274" s="139"/>
      <c r="J274" s="139">
        <f t="shared" si="100"/>
        <v>0</v>
      </c>
      <c r="K274" s="140"/>
      <c r="L274" s="141"/>
      <c r="M274" s="142" t="s">
        <v>1</v>
      </c>
      <c r="N274" s="143" t="s">
        <v>40</v>
      </c>
      <c r="O274" s="130">
        <v>0</v>
      </c>
      <c r="P274" s="130">
        <f t="shared" si="101"/>
        <v>0</v>
      </c>
      <c r="Q274" s="130">
        <v>4.6019999999999998E-2</v>
      </c>
      <c r="R274" s="130">
        <f t="shared" si="102"/>
        <v>3.6816000000000002E-2</v>
      </c>
      <c r="S274" s="130">
        <v>0</v>
      </c>
      <c r="T274" s="131">
        <f t="shared" si="103"/>
        <v>0</v>
      </c>
      <c r="AR274" s="132" t="s">
        <v>328</v>
      </c>
      <c r="AT274" s="132" t="s">
        <v>203</v>
      </c>
      <c r="AU274" s="132" t="s">
        <v>159</v>
      </c>
      <c r="AY274" s="13" t="s">
        <v>152</v>
      </c>
      <c r="BE274" s="133">
        <f t="shared" si="104"/>
        <v>0</v>
      </c>
      <c r="BF274" s="133">
        <f t="shared" si="105"/>
        <v>0</v>
      </c>
      <c r="BG274" s="133">
        <f t="shared" si="106"/>
        <v>0</v>
      </c>
      <c r="BH274" s="133">
        <f t="shared" si="107"/>
        <v>0</v>
      </c>
      <c r="BI274" s="133">
        <f t="shared" si="108"/>
        <v>0</v>
      </c>
      <c r="BJ274" s="13" t="s">
        <v>159</v>
      </c>
      <c r="BK274" s="133">
        <f t="shared" si="109"/>
        <v>0</v>
      </c>
      <c r="BL274" s="13" t="s">
        <v>320</v>
      </c>
      <c r="BM274" s="132" t="s">
        <v>2181</v>
      </c>
    </row>
    <row r="275" spans="2:65" s="1" customFormat="1" ht="26.1">
      <c r="B275" s="120"/>
      <c r="C275" s="121">
        <v>117</v>
      </c>
      <c r="D275" s="121" t="s">
        <v>154</v>
      </c>
      <c r="E275" s="122" t="s">
        <v>499</v>
      </c>
      <c r="F275" s="123" t="s">
        <v>500</v>
      </c>
      <c r="G275" s="124" t="s">
        <v>226</v>
      </c>
      <c r="H275" s="125">
        <v>26.38</v>
      </c>
      <c r="I275" s="126"/>
      <c r="J275" s="126">
        <f t="shared" si="100"/>
        <v>0</v>
      </c>
      <c r="K275" s="127"/>
      <c r="L275" s="25"/>
      <c r="M275" s="128" t="s">
        <v>1</v>
      </c>
      <c r="N275" s="129" t="s">
        <v>40</v>
      </c>
      <c r="O275" s="130">
        <v>0.28100000000000003</v>
      </c>
      <c r="P275" s="130">
        <f t="shared" si="101"/>
        <v>7.4127800000000006</v>
      </c>
      <c r="Q275" s="130">
        <v>4.2000000000000002E-4</v>
      </c>
      <c r="R275" s="130">
        <f t="shared" si="102"/>
        <v>1.10796E-2</v>
      </c>
      <c r="S275" s="130">
        <v>0</v>
      </c>
      <c r="T275" s="131">
        <f t="shared" si="103"/>
        <v>0</v>
      </c>
      <c r="AR275" s="132" t="s">
        <v>320</v>
      </c>
      <c r="AT275" s="132" t="s">
        <v>154</v>
      </c>
      <c r="AU275" s="132" t="s">
        <v>159</v>
      </c>
      <c r="AY275" s="13" t="s">
        <v>152</v>
      </c>
      <c r="BE275" s="133">
        <f t="shared" si="104"/>
        <v>0</v>
      </c>
      <c r="BF275" s="133">
        <f t="shared" si="105"/>
        <v>0</v>
      </c>
      <c r="BG275" s="133">
        <f t="shared" si="106"/>
        <v>0</v>
      </c>
      <c r="BH275" s="133">
        <f t="shared" si="107"/>
        <v>0</v>
      </c>
      <c r="BI275" s="133">
        <f t="shared" si="108"/>
        <v>0</v>
      </c>
      <c r="BJ275" s="13" t="s">
        <v>159</v>
      </c>
      <c r="BK275" s="133">
        <f t="shared" si="109"/>
        <v>0</v>
      </c>
      <c r="BL275" s="13" t="s">
        <v>320</v>
      </c>
      <c r="BM275" s="132" t="s">
        <v>2182</v>
      </c>
    </row>
    <row r="276" spans="2:65" s="1" customFormat="1" ht="51.95">
      <c r="B276" s="120"/>
      <c r="C276" s="134">
        <v>118</v>
      </c>
      <c r="D276" s="134" t="s">
        <v>203</v>
      </c>
      <c r="E276" s="135" t="s">
        <v>2183</v>
      </c>
      <c r="F276" s="136" t="s">
        <v>2184</v>
      </c>
      <c r="G276" s="137" t="s">
        <v>215</v>
      </c>
      <c r="H276" s="138">
        <v>3</v>
      </c>
      <c r="I276" s="139"/>
      <c r="J276" s="139">
        <f t="shared" si="100"/>
        <v>0</v>
      </c>
      <c r="K276" s="140"/>
      <c r="L276" s="141"/>
      <c r="M276" s="142" t="s">
        <v>1</v>
      </c>
      <c r="N276" s="143" t="s">
        <v>40</v>
      </c>
      <c r="O276" s="130">
        <v>0</v>
      </c>
      <c r="P276" s="130">
        <f t="shared" si="101"/>
        <v>0</v>
      </c>
      <c r="Q276" s="130">
        <v>3.7999999999999999E-2</v>
      </c>
      <c r="R276" s="130">
        <f t="shared" si="102"/>
        <v>0.11399999999999999</v>
      </c>
      <c r="S276" s="130">
        <v>0</v>
      </c>
      <c r="T276" s="131">
        <f t="shared" si="103"/>
        <v>0</v>
      </c>
      <c r="AR276" s="132" t="s">
        <v>328</v>
      </c>
      <c r="AT276" s="132" t="s">
        <v>203</v>
      </c>
      <c r="AU276" s="132" t="s">
        <v>159</v>
      </c>
      <c r="AY276" s="13" t="s">
        <v>152</v>
      </c>
      <c r="BE276" s="133">
        <f t="shared" si="104"/>
        <v>0</v>
      </c>
      <c r="BF276" s="133">
        <f t="shared" si="105"/>
        <v>0</v>
      </c>
      <c r="BG276" s="133">
        <f t="shared" si="106"/>
        <v>0</v>
      </c>
      <c r="BH276" s="133">
        <f t="shared" si="107"/>
        <v>0</v>
      </c>
      <c r="BI276" s="133">
        <f t="shared" si="108"/>
        <v>0</v>
      </c>
      <c r="BJ276" s="13" t="s">
        <v>159</v>
      </c>
      <c r="BK276" s="133">
        <f t="shared" si="109"/>
        <v>0</v>
      </c>
      <c r="BL276" s="13" t="s">
        <v>320</v>
      </c>
      <c r="BM276" s="132" t="s">
        <v>2185</v>
      </c>
    </row>
    <row r="277" spans="2:65" s="1" customFormat="1" ht="37.700000000000003" customHeight="1">
      <c r="B277" s="120"/>
      <c r="C277" s="121">
        <v>119</v>
      </c>
      <c r="D277" s="134" t="s">
        <v>203</v>
      </c>
      <c r="E277" s="135" t="s">
        <v>2186</v>
      </c>
      <c r="F277" s="136" t="s">
        <v>2187</v>
      </c>
      <c r="G277" s="137" t="s">
        <v>215</v>
      </c>
      <c r="H277" s="138">
        <v>1</v>
      </c>
      <c r="I277" s="139"/>
      <c r="J277" s="139">
        <f t="shared" si="100"/>
        <v>0</v>
      </c>
      <c r="K277" s="140"/>
      <c r="L277" s="141"/>
      <c r="M277" s="142" t="s">
        <v>1</v>
      </c>
      <c r="N277" s="143" t="s">
        <v>40</v>
      </c>
      <c r="O277" s="130">
        <v>0</v>
      </c>
      <c r="P277" s="130">
        <f t="shared" si="101"/>
        <v>0</v>
      </c>
      <c r="Q277" s="130">
        <v>3.7999999999999999E-2</v>
      </c>
      <c r="R277" s="130">
        <f t="shared" si="102"/>
        <v>3.7999999999999999E-2</v>
      </c>
      <c r="S277" s="130">
        <v>0</v>
      </c>
      <c r="T277" s="131">
        <f t="shared" si="103"/>
        <v>0</v>
      </c>
      <c r="AR277" s="132" t="s">
        <v>328</v>
      </c>
      <c r="AT277" s="132" t="s">
        <v>203</v>
      </c>
      <c r="AU277" s="132" t="s">
        <v>159</v>
      </c>
      <c r="AY277" s="13" t="s">
        <v>152</v>
      </c>
      <c r="BE277" s="133">
        <f t="shared" si="104"/>
        <v>0</v>
      </c>
      <c r="BF277" s="133">
        <f t="shared" si="105"/>
        <v>0</v>
      </c>
      <c r="BG277" s="133">
        <f t="shared" si="106"/>
        <v>0</v>
      </c>
      <c r="BH277" s="133">
        <f t="shared" si="107"/>
        <v>0</v>
      </c>
      <c r="BI277" s="133">
        <f t="shared" si="108"/>
        <v>0</v>
      </c>
      <c r="BJ277" s="13" t="s">
        <v>159</v>
      </c>
      <c r="BK277" s="133">
        <f t="shared" si="109"/>
        <v>0</v>
      </c>
      <c r="BL277" s="13" t="s">
        <v>320</v>
      </c>
      <c r="BM277" s="132" t="s">
        <v>2188</v>
      </c>
    </row>
    <row r="278" spans="2:65" s="1" customFormat="1" ht="37.700000000000003" customHeight="1">
      <c r="B278" s="120"/>
      <c r="C278" s="134">
        <v>120</v>
      </c>
      <c r="D278" s="121" t="s">
        <v>154</v>
      </c>
      <c r="E278" s="122" t="s">
        <v>532</v>
      </c>
      <c r="F278" s="123" t="s">
        <v>533</v>
      </c>
      <c r="G278" s="124" t="s">
        <v>215</v>
      </c>
      <c r="H278" s="125">
        <v>2</v>
      </c>
      <c r="I278" s="126"/>
      <c r="J278" s="126">
        <f t="shared" si="100"/>
        <v>0</v>
      </c>
      <c r="K278" s="127"/>
      <c r="L278" s="25"/>
      <c r="M278" s="128" t="s">
        <v>1</v>
      </c>
      <c r="N278" s="129" t="s">
        <v>40</v>
      </c>
      <c r="O278" s="130">
        <v>4.9091199999999997</v>
      </c>
      <c r="P278" s="130">
        <f t="shared" si="101"/>
        <v>9.8182399999999994</v>
      </c>
      <c r="Q278" s="130">
        <v>6.9999999999999994E-5</v>
      </c>
      <c r="R278" s="130">
        <f t="shared" si="102"/>
        <v>1.3999999999999999E-4</v>
      </c>
      <c r="S278" s="130">
        <v>0</v>
      </c>
      <c r="T278" s="131">
        <f t="shared" si="103"/>
        <v>0</v>
      </c>
      <c r="AR278" s="132" t="s">
        <v>320</v>
      </c>
      <c r="AT278" s="132" t="s">
        <v>154</v>
      </c>
      <c r="AU278" s="132" t="s">
        <v>159</v>
      </c>
      <c r="AY278" s="13" t="s">
        <v>152</v>
      </c>
      <c r="BE278" s="133">
        <f t="shared" si="104"/>
        <v>0</v>
      </c>
      <c r="BF278" s="133">
        <f t="shared" si="105"/>
        <v>0</v>
      </c>
      <c r="BG278" s="133">
        <f t="shared" si="106"/>
        <v>0</v>
      </c>
      <c r="BH278" s="133">
        <f t="shared" si="107"/>
        <v>0</v>
      </c>
      <c r="BI278" s="133">
        <f t="shared" si="108"/>
        <v>0</v>
      </c>
      <c r="BJ278" s="13" t="s">
        <v>159</v>
      </c>
      <c r="BK278" s="133">
        <f t="shared" si="109"/>
        <v>0</v>
      </c>
      <c r="BL278" s="13" t="s">
        <v>320</v>
      </c>
      <c r="BM278" s="132" t="s">
        <v>2189</v>
      </c>
    </row>
    <row r="279" spans="2:65" s="1" customFormat="1" ht="24.2" customHeight="1">
      <c r="B279" s="120"/>
      <c r="C279" s="121">
        <v>121</v>
      </c>
      <c r="D279" s="134" t="s">
        <v>203</v>
      </c>
      <c r="E279" s="135" t="s">
        <v>535</v>
      </c>
      <c r="F279" s="136" t="s">
        <v>536</v>
      </c>
      <c r="G279" s="137" t="s">
        <v>215</v>
      </c>
      <c r="H279" s="138">
        <v>2</v>
      </c>
      <c r="I279" s="139"/>
      <c r="J279" s="139">
        <f t="shared" si="100"/>
        <v>0</v>
      </c>
      <c r="K279" s="140"/>
      <c r="L279" s="141"/>
      <c r="M279" s="142" t="s">
        <v>1</v>
      </c>
      <c r="N279" s="143" t="s">
        <v>40</v>
      </c>
      <c r="O279" s="130">
        <v>0</v>
      </c>
      <c r="P279" s="130">
        <f t="shared" si="101"/>
        <v>0</v>
      </c>
      <c r="Q279" s="130">
        <v>3.6420000000000001E-2</v>
      </c>
      <c r="R279" s="130">
        <f t="shared" si="102"/>
        <v>7.2840000000000002E-2</v>
      </c>
      <c r="S279" s="130">
        <v>0</v>
      </c>
      <c r="T279" s="131">
        <f t="shared" si="103"/>
        <v>0</v>
      </c>
      <c r="AR279" s="132" t="s">
        <v>328</v>
      </c>
      <c r="AT279" s="132" t="s">
        <v>203</v>
      </c>
      <c r="AU279" s="132" t="s">
        <v>159</v>
      </c>
      <c r="AY279" s="13" t="s">
        <v>152</v>
      </c>
      <c r="BE279" s="133">
        <f t="shared" si="104"/>
        <v>0</v>
      </c>
      <c r="BF279" s="133">
        <f t="shared" si="105"/>
        <v>0</v>
      </c>
      <c r="BG279" s="133">
        <f t="shared" si="106"/>
        <v>0</v>
      </c>
      <c r="BH279" s="133">
        <f t="shared" si="107"/>
        <v>0</v>
      </c>
      <c r="BI279" s="133">
        <f t="shared" si="108"/>
        <v>0</v>
      </c>
      <c r="BJ279" s="13" t="s">
        <v>159</v>
      </c>
      <c r="BK279" s="133">
        <f t="shared" si="109"/>
        <v>0</v>
      </c>
      <c r="BL279" s="13" t="s">
        <v>320</v>
      </c>
      <c r="BM279" s="132" t="s">
        <v>2190</v>
      </c>
    </row>
    <row r="280" spans="2:65" s="1" customFormat="1" ht="37.700000000000003" customHeight="1">
      <c r="B280" s="120"/>
      <c r="C280" s="134">
        <v>122</v>
      </c>
      <c r="D280" s="134" t="s">
        <v>203</v>
      </c>
      <c r="E280" s="135" t="s">
        <v>538</v>
      </c>
      <c r="F280" s="136" t="s">
        <v>539</v>
      </c>
      <c r="G280" s="137" t="s">
        <v>215</v>
      </c>
      <c r="H280" s="138">
        <v>2</v>
      </c>
      <c r="I280" s="139"/>
      <c r="J280" s="139">
        <f t="shared" si="100"/>
        <v>0</v>
      </c>
      <c r="K280" s="140"/>
      <c r="L280" s="141"/>
      <c r="M280" s="142" t="s">
        <v>1</v>
      </c>
      <c r="N280" s="143" t="s">
        <v>40</v>
      </c>
      <c r="O280" s="130">
        <v>0</v>
      </c>
      <c r="P280" s="130">
        <f t="shared" si="101"/>
        <v>0</v>
      </c>
      <c r="Q280" s="130">
        <v>5.0000000000000001E-3</v>
      </c>
      <c r="R280" s="130">
        <f t="shared" si="102"/>
        <v>0.01</v>
      </c>
      <c r="S280" s="130">
        <v>0</v>
      </c>
      <c r="T280" s="131">
        <f t="shared" si="103"/>
        <v>0</v>
      </c>
      <c r="AR280" s="132" t="s">
        <v>328</v>
      </c>
      <c r="AT280" s="132" t="s">
        <v>203</v>
      </c>
      <c r="AU280" s="132" t="s">
        <v>159</v>
      </c>
      <c r="AY280" s="13" t="s">
        <v>152</v>
      </c>
      <c r="BE280" s="133">
        <f t="shared" si="104"/>
        <v>0</v>
      </c>
      <c r="BF280" s="133">
        <f t="shared" si="105"/>
        <v>0</v>
      </c>
      <c r="BG280" s="133">
        <f t="shared" si="106"/>
        <v>0</v>
      </c>
      <c r="BH280" s="133">
        <f t="shared" si="107"/>
        <v>0</v>
      </c>
      <c r="BI280" s="133">
        <f t="shared" si="108"/>
        <v>0</v>
      </c>
      <c r="BJ280" s="13" t="s">
        <v>159</v>
      </c>
      <c r="BK280" s="133">
        <f t="shared" si="109"/>
        <v>0</v>
      </c>
      <c r="BL280" s="13" t="s">
        <v>320</v>
      </c>
      <c r="BM280" s="132" t="s">
        <v>2191</v>
      </c>
    </row>
    <row r="281" spans="2:65" s="1" customFormat="1" ht="24.2" customHeight="1">
      <c r="B281" s="120"/>
      <c r="C281" s="121">
        <v>123</v>
      </c>
      <c r="D281" s="134" t="s">
        <v>203</v>
      </c>
      <c r="E281" s="135" t="s">
        <v>541</v>
      </c>
      <c r="F281" s="136" t="s">
        <v>542</v>
      </c>
      <c r="G281" s="137" t="s">
        <v>215</v>
      </c>
      <c r="H281" s="138">
        <v>2</v>
      </c>
      <c r="I281" s="139"/>
      <c r="J281" s="139">
        <f t="shared" si="100"/>
        <v>0</v>
      </c>
      <c r="K281" s="140"/>
      <c r="L281" s="141"/>
      <c r="M281" s="142" t="s">
        <v>1</v>
      </c>
      <c r="N281" s="143" t="s">
        <v>40</v>
      </c>
      <c r="O281" s="130">
        <v>0</v>
      </c>
      <c r="P281" s="130">
        <f t="shared" si="101"/>
        <v>0</v>
      </c>
      <c r="Q281" s="130">
        <v>8.8000000000000003E-4</v>
      </c>
      <c r="R281" s="130">
        <f t="shared" si="102"/>
        <v>1.7600000000000001E-3</v>
      </c>
      <c r="S281" s="130">
        <v>0</v>
      </c>
      <c r="T281" s="131">
        <f t="shared" si="103"/>
        <v>0</v>
      </c>
      <c r="AR281" s="132" t="s">
        <v>328</v>
      </c>
      <c r="AT281" s="132" t="s">
        <v>203</v>
      </c>
      <c r="AU281" s="132" t="s">
        <v>159</v>
      </c>
      <c r="AY281" s="13" t="s">
        <v>152</v>
      </c>
      <c r="BE281" s="133">
        <f t="shared" si="104"/>
        <v>0</v>
      </c>
      <c r="BF281" s="133">
        <f t="shared" si="105"/>
        <v>0</v>
      </c>
      <c r="BG281" s="133">
        <f t="shared" si="106"/>
        <v>0</v>
      </c>
      <c r="BH281" s="133">
        <f t="shared" si="107"/>
        <v>0</v>
      </c>
      <c r="BI281" s="133">
        <f t="shared" si="108"/>
        <v>0</v>
      </c>
      <c r="BJ281" s="13" t="s">
        <v>159</v>
      </c>
      <c r="BK281" s="133">
        <f t="shared" si="109"/>
        <v>0</v>
      </c>
      <c r="BL281" s="13" t="s">
        <v>320</v>
      </c>
      <c r="BM281" s="132" t="s">
        <v>2192</v>
      </c>
    </row>
    <row r="282" spans="2:65" s="1" customFormat="1" ht="24.2" customHeight="1">
      <c r="B282" s="120"/>
      <c r="C282" s="134">
        <v>124</v>
      </c>
      <c r="D282" s="121" t="s">
        <v>154</v>
      </c>
      <c r="E282" s="122" t="s">
        <v>517</v>
      </c>
      <c r="F282" s="123" t="s">
        <v>518</v>
      </c>
      <c r="G282" s="124" t="s">
        <v>215</v>
      </c>
      <c r="H282" s="125">
        <v>11</v>
      </c>
      <c r="I282" s="126"/>
      <c r="J282" s="126">
        <f t="shared" si="100"/>
        <v>0</v>
      </c>
      <c r="K282" s="127"/>
      <c r="L282" s="25"/>
      <c r="M282" s="128" t="s">
        <v>1</v>
      </c>
      <c r="N282" s="129" t="s">
        <v>40</v>
      </c>
      <c r="O282" s="130">
        <v>1.2250099999999999</v>
      </c>
      <c r="P282" s="130">
        <f t="shared" si="101"/>
        <v>13.475109999999999</v>
      </c>
      <c r="Q282" s="130">
        <v>0</v>
      </c>
      <c r="R282" s="130">
        <f t="shared" si="102"/>
        <v>0</v>
      </c>
      <c r="S282" s="130">
        <v>0</v>
      </c>
      <c r="T282" s="131">
        <f t="shared" si="103"/>
        <v>0</v>
      </c>
      <c r="AR282" s="132" t="s">
        <v>320</v>
      </c>
      <c r="AT282" s="132" t="s">
        <v>154</v>
      </c>
      <c r="AU282" s="132" t="s">
        <v>159</v>
      </c>
      <c r="AY282" s="13" t="s">
        <v>152</v>
      </c>
      <c r="BE282" s="133">
        <f t="shared" si="104"/>
        <v>0</v>
      </c>
      <c r="BF282" s="133">
        <f t="shared" si="105"/>
        <v>0</v>
      </c>
      <c r="BG282" s="133">
        <f t="shared" si="106"/>
        <v>0</v>
      </c>
      <c r="BH282" s="133">
        <f t="shared" si="107"/>
        <v>0</v>
      </c>
      <c r="BI282" s="133">
        <f t="shared" si="108"/>
        <v>0</v>
      </c>
      <c r="BJ282" s="13" t="s">
        <v>159</v>
      </c>
      <c r="BK282" s="133">
        <f t="shared" si="109"/>
        <v>0</v>
      </c>
      <c r="BL282" s="13" t="s">
        <v>320</v>
      </c>
      <c r="BM282" s="132" t="s">
        <v>2193</v>
      </c>
    </row>
    <row r="283" spans="2:65" s="1" customFormat="1" ht="24.2" customHeight="1">
      <c r="B283" s="120"/>
      <c r="C283" s="121">
        <v>125</v>
      </c>
      <c r="D283" s="134" t="s">
        <v>203</v>
      </c>
      <c r="E283" s="135" t="s">
        <v>520</v>
      </c>
      <c r="F283" s="136" t="s">
        <v>521</v>
      </c>
      <c r="G283" s="137" t="s">
        <v>215</v>
      </c>
      <c r="H283" s="138">
        <v>11</v>
      </c>
      <c r="I283" s="139"/>
      <c r="J283" s="139">
        <f t="shared" si="100"/>
        <v>0</v>
      </c>
      <c r="K283" s="140"/>
      <c r="L283" s="141"/>
      <c r="M283" s="142" t="s">
        <v>1</v>
      </c>
      <c r="N283" s="143" t="s">
        <v>40</v>
      </c>
      <c r="O283" s="130">
        <v>0</v>
      </c>
      <c r="P283" s="130">
        <f t="shared" si="101"/>
        <v>0</v>
      </c>
      <c r="Q283" s="130">
        <v>1E-3</v>
      </c>
      <c r="R283" s="130">
        <f t="shared" si="102"/>
        <v>1.0999999999999999E-2</v>
      </c>
      <c r="S283" s="130">
        <v>0</v>
      </c>
      <c r="T283" s="131">
        <f t="shared" si="103"/>
        <v>0</v>
      </c>
      <c r="AR283" s="132" t="s">
        <v>328</v>
      </c>
      <c r="AT283" s="132" t="s">
        <v>203</v>
      </c>
      <c r="AU283" s="132" t="s">
        <v>159</v>
      </c>
      <c r="AY283" s="13" t="s">
        <v>152</v>
      </c>
      <c r="BE283" s="133">
        <f t="shared" si="104"/>
        <v>0</v>
      </c>
      <c r="BF283" s="133">
        <f t="shared" si="105"/>
        <v>0</v>
      </c>
      <c r="BG283" s="133">
        <f t="shared" si="106"/>
        <v>0</v>
      </c>
      <c r="BH283" s="133">
        <f t="shared" si="107"/>
        <v>0</v>
      </c>
      <c r="BI283" s="133">
        <f t="shared" si="108"/>
        <v>0</v>
      </c>
      <c r="BJ283" s="13" t="s">
        <v>159</v>
      </c>
      <c r="BK283" s="133">
        <f t="shared" si="109"/>
        <v>0</v>
      </c>
      <c r="BL283" s="13" t="s">
        <v>320</v>
      </c>
      <c r="BM283" s="132" t="s">
        <v>2194</v>
      </c>
    </row>
    <row r="284" spans="2:65" s="1" customFormat="1" ht="24.2" customHeight="1">
      <c r="B284" s="120"/>
      <c r="C284" s="134">
        <v>126</v>
      </c>
      <c r="D284" s="134" t="s">
        <v>203</v>
      </c>
      <c r="E284" s="135" t="s">
        <v>523</v>
      </c>
      <c r="F284" s="136" t="s">
        <v>2195</v>
      </c>
      <c r="G284" s="137" t="s">
        <v>215</v>
      </c>
      <c r="H284" s="138">
        <v>11</v>
      </c>
      <c r="I284" s="139"/>
      <c r="J284" s="139">
        <f t="shared" si="100"/>
        <v>0</v>
      </c>
      <c r="K284" s="140"/>
      <c r="L284" s="141"/>
      <c r="M284" s="142" t="s">
        <v>1</v>
      </c>
      <c r="N284" s="143" t="s">
        <v>40</v>
      </c>
      <c r="O284" s="130">
        <v>0</v>
      </c>
      <c r="P284" s="130">
        <f t="shared" si="101"/>
        <v>0</v>
      </c>
      <c r="Q284" s="130">
        <v>2.5000000000000001E-2</v>
      </c>
      <c r="R284" s="130">
        <f t="shared" si="102"/>
        <v>0.27500000000000002</v>
      </c>
      <c r="S284" s="130">
        <v>0</v>
      </c>
      <c r="T284" s="131">
        <f t="shared" si="103"/>
        <v>0</v>
      </c>
      <c r="AR284" s="132" t="s">
        <v>328</v>
      </c>
      <c r="AT284" s="132" t="s">
        <v>203</v>
      </c>
      <c r="AU284" s="132" t="s">
        <v>159</v>
      </c>
      <c r="AY284" s="13" t="s">
        <v>152</v>
      </c>
      <c r="BE284" s="133">
        <f t="shared" si="104"/>
        <v>0</v>
      </c>
      <c r="BF284" s="133">
        <f t="shared" si="105"/>
        <v>0</v>
      </c>
      <c r="BG284" s="133">
        <f t="shared" si="106"/>
        <v>0</v>
      </c>
      <c r="BH284" s="133">
        <f t="shared" si="107"/>
        <v>0</v>
      </c>
      <c r="BI284" s="133">
        <f t="shared" si="108"/>
        <v>0</v>
      </c>
      <c r="BJ284" s="13" t="s">
        <v>159</v>
      </c>
      <c r="BK284" s="133">
        <f t="shared" si="109"/>
        <v>0</v>
      </c>
      <c r="BL284" s="13" t="s">
        <v>320</v>
      </c>
      <c r="BM284" s="132" t="s">
        <v>2196</v>
      </c>
    </row>
    <row r="285" spans="2:65" s="1" customFormat="1" ht="14.45" customHeight="1">
      <c r="B285" s="120"/>
      <c r="C285" s="121">
        <v>127</v>
      </c>
      <c r="D285" s="121" t="s">
        <v>154</v>
      </c>
      <c r="E285" s="122" t="s">
        <v>526</v>
      </c>
      <c r="F285" s="123" t="s">
        <v>527</v>
      </c>
      <c r="G285" s="124" t="s">
        <v>215</v>
      </c>
      <c r="H285" s="125">
        <v>11</v>
      </c>
      <c r="I285" s="126"/>
      <c r="J285" s="126">
        <f t="shared" si="100"/>
        <v>0</v>
      </c>
      <c r="K285" s="127"/>
      <c r="L285" s="25"/>
      <c r="M285" s="128" t="s">
        <v>1</v>
      </c>
      <c r="N285" s="129" t="s">
        <v>40</v>
      </c>
      <c r="O285" s="130">
        <v>3.0437599999999998</v>
      </c>
      <c r="P285" s="130">
        <f t="shared" si="101"/>
        <v>33.481359999999995</v>
      </c>
      <c r="Q285" s="130">
        <v>4.4999999999999999E-4</v>
      </c>
      <c r="R285" s="130">
        <f t="shared" si="102"/>
        <v>4.9499999999999995E-3</v>
      </c>
      <c r="S285" s="130">
        <v>0</v>
      </c>
      <c r="T285" s="131">
        <f t="shared" si="103"/>
        <v>0</v>
      </c>
      <c r="AR285" s="132" t="s">
        <v>320</v>
      </c>
      <c r="AT285" s="132" t="s">
        <v>154</v>
      </c>
      <c r="AU285" s="132" t="s">
        <v>159</v>
      </c>
      <c r="AY285" s="13" t="s">
        <v>152</v>
      </c>
      <c r="BE285" s="133">
        <f t="shared" si="104"/>
        <v>0</v>
      </c>
      <c r="BF285" s="133">
        <f t="shared" si="105"/>
        <v>0</v>
      </c>
      <c r="BG285" s="133">
        <f t="shared" si="106"/>
        <v>0</v>
      </c>
      <c r="BH285" s="133">
        <f t="shared" si="107"/>
        <v>0</v>
      </c>
      <c r="BI285" s="133">
        <f t="shared" si="108"/>
        <v>0</v>
      </c>
      <c r="BJ285" s="13" t="s">
        <v>159</v>
      </c>
      <c r="BK285" s="133">
        <f t="shared" si="109"/>
        <v>0</v>
      </c>
      <c r="BL285" s="13" t="s">
        <v>320</v>
      </c>
      <c r="BM285" s="132" t="s">
        <v>2197</v>
      </c>
    </row>
    <row r="286" spans="2:65" s="1" customFormat="1" ht="37.700000000000003" customHeight="1">
      <c r="B286" s="120"/>
      <c r="C286" s="134">
        <v>128</v>
      </c>
      <c r="D286" s="134" t="s">
        <v>203</v>
      </c>
      <c r="E286" s="135" t="s">
        <v>529</v>
      </c>
      <c r="F286" s="136" t="s">
        <v>530</v>
      </c>
      <c r="G286" s="137" t="s">
        <v>215</v>
      </c>
      <c r="H286" s="138">
        <v>11</v>
      </c>
      <c r="I286" s="139"/>
      <c r="J286" s="139">
        <f t="shared" si="100"/>
        <v>0</v>
      </c>
      <c r="K286" s="140"/>
      <c r="L286" s="141"/>
      <c r="M286" s="142" t="s">
        <v>1</v>
      </c>
      <c r="N286" s="143" t="s">
        <v>40</v>
      </c>
      <c r="O286" s="130">
        <v>0</v>
      </c>
      <c r="P286" s="130">
        <f t="shared" si="101"/>
        <v>0</v>
      </c>
      <c r="Q286" s="130">
        <v>1.7999999999999999E-2</v>
      </c>
      <c r="R286" s="130">
        <f t="shared" si="102"/>
        <v>0.19799999999999998</v>
      </c>
      <c r="S286" s="130">
        <v>0</v>
      </c>
      <c r="T286" s="131">
        <f t="shared" si="103"/>
        <v>0</v>
      </c>
      <c r="AR286" s="132" t="s">
        <v>328</v>
      </c>
      <c r="AT286" s="132" t="s">
        <v>203</v>
      </c>
      <c r="AU286" s="132" t="s">
        <v>159</v>
      </c>
      <c r="AY286" s="13" t="s">
        <v>152</v>
      </c>
      <c r="BE286" s="133">
        <f t="shared" si="104"/>
        <v>0</v>
      </c>
      <c r="BF286" s="133">
        <f t="shared" si="105"/>
        <v>0</v>
      </c>
      <c r="BG286" s="133">
        <f t="shared" si="106"/>
        <v>0</v>
      </c>
      <c r="BH286" s="133">
        <f t="shared" si="107"/>
        <v>0</v>
      </c>
      <c r="BI286" s="133">
        <f t="shared" si="108"/>
        <v>0</v>
      </c>
      <c r="BJ286" s="13" t="s">
        <v>159</v>
      </c>
      <c r="BK286" s="133">
        <f t="shared" si="109"/>
        <v>0</v>
      </c>
      <c r="BL286" s="13" t="s">
        <v>320</v>
      </c>
      <c r="BM286" s="132" t="s">
        <v>2198</v>
      </c>
    </row>
    <row r="287" spans="2:65" s="1" customFormat="1" ht="24.2" customHeight="1">
      <c r="B287" s="120"/>
      <c r="C287" s="121">
        <v>129</v>
      </c>
      <c r="D287" s="121" t="s">
        <v>154</v>
      </c>
      <c r="E287" s="122" t="s">
        <v>544</v>
      </c>
      <c r="F287" s="123" t="s">
        <v>545</v>
      </c>
      <c r="G287" s="124" t="s">
        <v>226</v>
      </c>
      <c r="H287" s="125">
        <v>8.14</v>
      </c>
      <c r="I287" s="126"/>
      <c r="J287" s="126">
        <f t="shared" si="100"/>
        <v>0</v>
      </c>
      <c r="K287" s="127"/>
      <c r="L287" s="25"/>
      <c r="M287" s="128" t="s">
        <v>1</v>
      </c>
      <c r="N287" s="129" t="s">
        <v>40</v>
      </c>
      <c r="O287" s="130">
        <v>1.042</v>
      </c>
      <c r="P287" s="130">
        <f t="shared" si="101"/>
        <v>8.4818800000000003</v>
      </c>
      <c r="Q287" s="130">
        <v>1.2E-4</v>
      </c>
      <c r="R287" s="130">
        <f t="shared" si="102"/>
        <v>9.7680000000000011E-4</v>
      </c>
      <c r="S287" s="130">
        <v>0</v>
      </c>
      <c r="T287" s="131">
        <f t="shared" si="103"/>
        <v>0</v>
      </c>
      <c r="AR287" s="132" t="s">
        <v>320</v>
      </c>
      <c r="AT287" s="132" t="s">
        <v>154</v>
      </c>
      <c r="AU287" s="132" t="s">
        <v>159</v>
      </c>
      <c r="AY287" s="13" t="s">
        <v>152</v>
      </c>
      <c r="BE287" s="133">
        <f t="shared" si="104"/>
        <v>0</v>
      </c>
      <c r="BF287" s="133">
        <f t="shared" si="105"/>
        <v>0</v>
      </c>
      <c r="BG287" s="133">
        <f t="shared" si="106"/>
        <v>0</v>
      </c>
      <c r="BH287" s="133">
        <f t="shared" si="107"/>
        <v>0</v>
      </c>
      <c r="BI287" s="133">
        <f t="shared" si="108"/>
        <v>0</v>
      </c>
      <c r="BJ287" s="13" t="s">
        <v>159</v>
      </c>
      <c r="BK287" s="133">
        <f t="shared" si="109"/>
        <v>0</v>
      </c>
      <c r="BL287" s="13" t="s">
        <v>320</v>
      </c>
      <c r="BM287" s="132" t="s">
        <v>2199</v>
      </c>
    </row>
    <row r="288" spans="2:65" s="1" customFormat="1" ht="24.2" customHeight="1">
      <c r="B288" s="120"/>
      <c r="C288" s="134">
        <v>130</v>
      </c>
      <c r="D288" s="134" t="s">
        <v>203</v>
      </c>
      <c r="E288" s="135" t="s">
        <v>547</v>
      </c>
      <c r="F288" s="136" t="s">
        <v>548</v>
      </c>
      <c r="G288" s="137" t="s">
        <v>226</v>
      </c>
      <c r="H288" s="138">
        <v>8.5</v>
      </c>
      <c r="I288" s="139"/>
      <c r="J288" s="139">
        <f t="shared" si="100"/>
        <v>0</v>
      </c>
      <c r="K288" s="140"/>
      <c r="L288" s="141"/>
      <c r="M288" s="142" t="s">
        <v>1</v>
      </c>
      <c r="N288" s="143" t="s">
        <v>40</v>
      </c>
      <c r="O288" s="130">
        <v>0</v>
      </c>
      <c r="P288" s="130">
        <f t="shared" si="101"/>
        <v>0</v>
      </c>
      <c r="Q288" s="130">
        <v>3.3E-3</v>
      </c>
      <c r="R288" s="130">
        <f t="shared" si="102"/>
        <v>2.8049999999999999E-2</v>
      </c>
      <c r="S288" s="130">
        <v>0</v>
      </c>
      <c r="T288" s="131">
        <f t="shared" si="103"/>
        <v>0</v>
      </c>
      <c r="AR288" s="132" t="s">
        <v>328</v>
      </c>
      <c r="AT288" s="132" t="s">
        <v>203</v>
      </c>
      <c r="AU288" s="132" t="s">
        <v>159</v>
      </c>
      <c r="AY288" s="13" t="s">
        <v>152</v>
      </c>
      <c r="BE288" s="133">
        <f t="shared" si="104"/>
        <v>0</v>
      </c>
      <c r="BF288" s="133">
        <f t="shared" si="105"/>
        <v>0</v>
      </c>
      <c r="BG288" s="133">
        <f t="shared" si="106"/>
        <v>0</v>
      </c>
      <c r="BH288" s="133">
        <f t="shared" si="107"/>
        <v>0</v>
      </c>
      <c r="BI288" s="133">
        <f t="shared" si="108"/>
        <v>0</v>
      </c>
      <c r="BJ288" s="13" t="s">
        <v>159</v>
      </c>
      <c r="BK288" s="133">
        <f t="shared" si="109"/>
        <v>0</v>
      </c>
      <c r="BL288" s="13" t="s">
        <v>320</v>
      </c>
      <c r="BM288" s="132" t="s">
        <v>2200</v>
      </c>
    </row>
    <row r="289" spans="2:65" s="1" customFormat="1" ht="24.2" customHeight="1">
      <c r="B289" s="120"/>
      <c r="C289" s="121">
        <v>131</v>
      </c>
      <c r="D289" s="121" t="s">
        <v>154</v>
      </c>
      <c r="E289" s="122" t="s">
        <v>550</v>
      </c>
      <c r="F289" s="123" t="s">
        <v>551</v>
      </c>
      <c r="G289" s="124" t="s">
        <v>332</v>
      </c>
      <c r="H289" s="125"/>
      <c r="I289" s="126"/>
      <c r="J289" s="126">
        <f t="shared" si="100"/>
        <v>0</v>
      </c>
      <c r="K289" s="127"/>
      <c r="L289" s="25"/>
      <c r="M289" s="128" t="s">
        <v>1</v>
      </c>
      <c r="N289" s="129" t="s">
        <v>40</v>
      </c>
      <c r="O289" s="130">
        <v>0</v>
      </c>
      <c r="P289" s="130">
        <f t="shared" si="101"/>
        <v>0</v>
      </c>
      <c r="Q289" s="130">
        <v>0</v>
      </c>
      <c r="R289" s="130">
        <f t="shared" si="102"/>
        <v>0</v>
      </c>
      <c r="S289" s="130">
        <v>0</v>
      </c>
      <c r="T289" s="131">
        <f t="shared" si="103"/>
        <v>0</v>
      </c>
      <c r="AR289" s="132" t="s">
        <v>320</v>
      </c>
      <c r="AT289" s="132" t="s">
        <v>154</v>
      </c>
      <c r="AU289" s="132" t="s">
        <v>159</v>
      </c>
      <c r="AY289" s="13" t="s">
        <v>152</v>
      </c>
      <c r="BE289" s="133">
        <f t="shared" si="104"/>
        <v>0</v>
      </c>
      <c r="BF289" s="133">
        <f t="shared" si="105"/>
        <v>0</v>
      </c>
      <c r="BG289" s="133">
        <f t="shared" si="106"/>
        <v>0</v>
      </c>
      <c r="BH289" s="133">
        <f t="shared" si="107"/>
        <v>0</v>
      </c>
      <c r="BI289" s="133">
        <f t="shared" si="108"/>
        <v>0</v>
      </c>
      <c r="BJ289" s="13" t="s">
        <v>159</v>
      </c>
      <c r="BK289" s="133">
        <f t="shared" si="109"/>
        <v>0</v>
      </c>
      <c r="BL289" s="13" t="s">
        <v>320</v>
      </c>
      <c r="BM289" s="132" t="s">
        <v>2201</v>
      </c>
    </row>
    <row r="290" spans="2:65" s="11" customFormat="1" ht="22.7" customHeight="1">
      <c r="B290" s="109"/>
      <c r="D290" s="110" t="s">
        <v>73</v>
      </c>
      <c r="E290" s="118" t="s">
        <v>553</v>
      </c>
      <c r="F290" s="118" t="s">
        <v>554</v>
      </c>
      <c r="J290" s="119">
        <f>BK290</f>
        <v>0</v>
      </c>
      <c r="L290" s="109"/>
      <c r="M290" s="113"/>
      <c r="P290" s="114">
        <f>SUM(P291:P293)</f>
        <v>31.379963</v>
      </c>
      <c r="R290" s="114">
        <f>SUM(R291:R293)</f>
        <v>1.0261600000000001E-2</v>
      </c>
      <c r="T290" s="115">
        <f>SUM(T291:T293)</f>
        <v>0</v>
      </c>
      <c r="AR290" s="110" t="s">
        <v>159</v>
      </c>
      <c r="AT290" s="116" t="s">
        <v>73</v>
      </c>
      <c r="AU290" s="116" t="s">
        <v>82</v>
      </c>
      <c r="AY290" s="110" t="s">
        <v>152</v>
      </c>
      <c r="BK290" s="117">
        <f>SUM(BK291:BK293)</f>
        <v>0</v>
      </c>
    </row>
    <row r="291" spans="2:65" s="1" customFormat="1" ht="24.2" customHeight="1">
      <c r="B291" s="120"/>
      <c r="C291" s="121">
        <v>132</v>
      </c>
      <c r="D291" s="121" t="s">
        <v>154</v>
      </c>
      <c r="E291" s="122" t="s">
        <v>564</v>
      </c>
      <c r="F291" s="123" t="s">
        <v>565</v>
      </c>
      <c r="G291" s="124" t="s">
        <v>327</v>
      </c>
      <c r="H291" s="125">
        <v>205.232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40</v>
      </c>
      <c r="O291" s="130">
        <v>9.9000000000000005E-2</v>
      </c>
      <c r="P291" s="130">
        <f>O291*H291</f>
        <v>20.317968</v>
      </c>
      <c r="Q291" s="130">
        <v>5.0000000000000002E-5</v>
      </c>
      <c r="R291" s="130">
        <f>Q291*H291</f>
        <v>1.0261600000000001E-2</v>
      </c>
      <c r="S291" s="130">
        <v>0</v>
      </c>
      <c r="T291" s="131">
        <f>S291*H291</f>
        <v>0</v>
      </c>
      <c r="AR291" s="132" t="s">
        <v>320</v>
      </c>
      <c r="AT291" s="132" t="s">
        <v>154</v>
      </c>
      <c r="AU291" s="132" t="s">
        <v>159</v>
      </c>
      <c r="AY291" s="13" t="s">
        <v>152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159</v>
      </c>
      <c r="BK291" s="133">
        <f>ROUND(I291*H291,2)</f>
        <v>0</v>
      </c>
      <c r="BL291" s="13" t="s">
        <v>320</v>
      </c>
      <c r="BM291" s="132" t="s">
        <v>2202</v>
      </c>
    </row>
    <row r="292" spans="2:65" s="1" customFormat="1" ht="24.2" customHeight="1">
      <c r="B292" s="120"/>
      <c r="C292" s="121">
        <v>133</v>
      </c>
      <c r="D292" s="121" t="s">
        <v>154</v>
      </c>
      <c r="E292" s="122" t="s">
        <v>561</v>
      </c>
      <c r="F292" s="123" t="s">
        <v>562</v>
      </c>
      <c r="G292" s="124" t="s">
        <v>327</v>
      </c>
      <c r="H292" s="125">
        <v>225.755</v>
      </c>
      <c r="I292" s="126"/>
      <c r="J292" s="126">
        <f>ROUND(I292*H292,2)</f>
        <v>0</v>
      </c>
      <c r="K292" s="127"/>
      <c r="L292" s="25"/>
      <c r="M292" s="128" t="s">
        <v>1</v>
      </c>
      <c r="N292" s="129" t="s">
        <v>40</v>
      </c>
      <c r="O292" s="130">
        <v>4.9000000000000002E-2</v>
      </c>
      <c r="P292" s="130">
        <f>O292*H292</f>
        <v>11.061995</v>
      </c>
      <c r="Q292" s="130">
        <v>0</v>
      </c>
      <c r="R292" s="130">
        <f>Q292*H292</f>
        <v>0</v>
      </c>
      <c r="S292" s="130">
        <v>0</v>
      </c>
      <c r="T292" s="131">
        <f>S292*H292</f>
        <v>0</v>
      </c>
      <c r="AR292" s="132" t="s">
        <v>320</v>
      </c>
      <c r="AT292" s="132" t="s">
        <v>154</v>
      </c>
      <c r="AU292" s="132" t="s">
        <v>159</v>
      </c>
      <c r="AY292" s="13" t="s">
        <v>152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159</v>
      </c>
      <c r="BK292" s="133">
        <f>ROUND(I292*H292,2)</f>
        <v>0</v>
      </c>
      <c r="BL292" s="13" t="s">
        <v>320</v>
      </c>
      <c r="BM292" s="132" t="s">
        <v>2203</v>
      </c>
    </row>
    <row r="293" spans="2:65" s="1" customFormat="1" ht="24.2" customHeight="1">
      <c r="B293" s="120"/>
      <c r="C293" s="121">
        <v>134</v>
      </c>
      <c r="D293" s="121" t="s">
        <v>154</v>
      </c>
      <c r="E293" s="122" t="s">
        <v>573</v>
      </c>
      <c r="F293" s="123" t="s">
        <v>574</v>
      </c>
      <c r="G293" s="124" t="s">
        <v>332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40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320</v>
      </c>
      <c r="AT293" s="132" t="s">
        <v>154</v>
      </c>
      <c r="AU293" s="132" t="s">
        <v>159</v>
      </c>
      <c r="AY293" s="13" t="s">
        <v>152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159</v>
      </c>
      <c r="BK293" s="133">
        <f>ROUND(I293*H293,2)</f>
        <v>0</v>
      </c>
      <c r="BL293" s="13" t="s">
        <v>320</v>
      </c>
      <c r="BM293" s="132" t="s">
        <v>2204</v>
      </c>
    </row>
    <row r="294" spans="2:65" s="11" customFormat="1" ht="22.7" customHeight="1">
      <c r="B294" s="109"/>
      <c r="D294" s="110" t="s">
        <v>73</v>
      </c>
      <c r="E294" s="118" t="s">
        <v>576</v>
      </c>
      <c r="F294" s="118" t="s">
        <v>577</v>
      </c>
      <c r="J294" s="119">
        <f>BK294</f>
        <v>0</v>
      </c>
      <c r="L294" s="109"/>
      <c r="M294" s="113"/>
      <c r="P294" s="114">
        <f>SUM(P295:P297)</f>
        <v>24.597340000000003</v>
      </c>
      <c r="R294" s="114">
        <f>SUM(R295:R297)</f>
        <v>0.48219374000000004</v>
      </c>
      <c r="T294" s="115">
        <f>SUM(T295:T297)</f>
        <v>0</v>
      </c>
      <c r="AR294" s="110" t="s">
        <v>159</v>
      </c>
      <c r="AT294" s="116" t="s">
        <v>73</v>
      </c>
      <c r="AU294" s="116" t="s">
        <v>82</v>
      </c>
      <c r="AY294" s="110" t="s">
        <v>152</v>
      </c>
      <c r="BK294" s="117">
        <f>SUM(BK295:BK297)</f>
        <v>0</v>
      </c>
    </row>
    <row r="295" spans="2:65" s="1" customFormat="1" ht="24.2" customHeight="1">
      <c r="B295" s="120"/>
      <c r="C295" s="121">
        <v>135</v>
      </c>
      <c r="D295" s="121" t="s">
        <v>154</v>
      </c>
      <c r="E295" s="122" t="s">
        <v>578</v>
      </c>
      <c r="F295" s="123" t="s">
        <v>579</v>
      </c>
      <c r="G295" s="124" t="s">
        <v>200</v>
      </c>
      <c r="H295" s="125">
        <v>30.67</v>
      </c>
      <c r="I295" s="126"/>
      <c r="J295" s="126">
        <f>ROUND(I295*H295,2)</f>
        <v>0</v>
      </c>
      <c r="K295" s="127"/>
      <c r="L295" s="25"/>
      <c r="M295" s="128" t="s">
        <v>1</v>
      </c>
      <c r="N295" s="129" t="s">
        <v>40</v>
      </c>
      <c r="O295" s="130">
        <v>0.80200000000000005</v>
      </c>
      <c r="P295" s="130">
        <f>O295*H295</f>
        <v>24.597340000000003</v>
      </c>
      <c r="Q295" s="130">
        <v>3.2699999999999999E-3</v>
      </c>
      <c r="R295" s="130">
        <f>Q295*H295</f>
        <v>0.1002909</v>
      </c>
      <c r="S295" s="130">
        <v>0</v>
      </c>
      <c r="T295" s="131">
        <f>S295*H295</f>
        <v>0</v>
      </c>
      <c r="AR295" s="132" t="s">
        <v>320</v>
      </c>
      <c r="AT295" s="132" t="s">
        <v>154</v>
      </c>
      <c r="AU295" s="132" t="s">
        <v>159</v>
      </c>
      <c r="AY295" s="13" t="s">
        <v>152</v>
      </c>
      <c r="BE295" s="133">
        <f>IF(N295="základná",J295,0)</f>
        <v>0</v>
      </c>
      <c r="BF295" s="133">
        <f>IF(N295="znížená",J295,0)</f>
        <v>0</v>
      </c>
      <c r="BG295" s="133">
        <f>IF(N295="zákl. prenesená",J295,0)</f>
        <v>0</v>
      </c>
      <c r="BH295" s="133">
        <f>IF(N295="zníž. prenesená",J295,0)</f>
        <v>0</v>
      </c>
      <c r="BI295" s="133">
        <f>IF(N295="nulová",J295,0)</f>
        <v>0</v>
      </c>
      <c r="BJ295" s="13" t="s">
        <v>159</v>
      </c>
      <c r="BK295" s="133">
        <f>ROUND(I295*H295,2)</f>
        <v>0</v>
      </c>
      <c r="BL295" s="13" t="s">
        <v>320</v>
      </c>
      <c r="BM295" s="132" t="s">
        <v>2205</v>
      </c>
    </row>
    <row r="296" spans="2:65" s="1" customFormat="1" ht="14.45" customHeight="1">
      <c r="B296" s="120"/>
      <c r="C296" s="134">
        <v>136</v>
      </c>
      <c r="D296" s="134" t="s">
        <v>203</v>
      </c>
      <c r="E296" s="135" t="s">
        <v>581</v>
      </c>
      <c r="F296" s="136" t="s">
        <v>582</v>
      </c>
      <c r="G296" s="137" t="s">
        <v>200</v>
      </c>
      <c r="H296" s="138">
        <v>33.737000000000002</v>
      </c>
      <c r="I296" s="139"/>
      <c r="J296" s="139">
        <f>ROUND(I296*H296,2)</f>
        <v>0</v>
      </c>
      <c r="K296" s="140"/>
      <c r="L296" s="141"/>
      <c r="M296" s="142" t="s">
        <v>1</v>
      </c>
      <c r="N296" s="143" t="s">
        <v>40</v>
      </c>
      <c r="O296" s="130">
        <v>0</v>
      </c>
      <c r="P296" s="130">
        <f>O296*H296</f>
        <v>0</v>
      </c>
      <c r="Q296" s="130">
        <v>1.132E-2</v>
      </c>
      <c r="R296" s="130">
        <f>Q296*H296</f>
        <v>0.38190284000000002</v>
      </c>
      <c r="S296" s="130">
        <v>0</v>
      </c>
      <c r="T296" s="131">
        <f>S296*H296</f>
        <v>0</v>
      </c>
      <c r="AR296" s="132" t="s">
        <v>328</v>
      </c>
      <c r="AT296" s="132" t="s">
        <v>203</v>
      </c>
      <c r="AU296" s="132" t="s">
        <v>159</v>
      </c>
      <c r="AY296" s="13" t="s">
        <v>152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159</v>
      </c>
      <c r="BK296" s="133">
        <f>ROUND(I296*H296,2)</f>
        <v>0</v>
      </c>
      <c r="BL296" s="13" t="s">
        <v>320</v>
      </c>
      <c r="BM296" s="132" t="s">
        <v>2206</v>
      </c>
    </row>
    <row r="297" spans="2:65" s="1" customFormat="1" ht="24.2" customHeight="1">
      <c r="B297" s="120"/>
      <c r="C297" s="121">
        <v>137</v>
      </c>
      <c r="D297" s="121" t="s">
        <v>154</v>
      </c>
      <c r="E297" s="122" t="s">
        <v>584</v>
      </c>
      <c r="F297" s="123" t="s">
        <v>585</v>
      </c>
      <c r="G297" s="124" t="s">
        <v>332</v>
      </c>
      <c r="H297" s="125"/>
      <c r="I297" s="126"/>
      <c r="J297" s="126">
        <f>ROUND(I297*H297,2)</f>
        <v>0</v>
      </c>
      <c r="K297" s="127"/>
      <c r="L297" s="25"/>
      <c r="M297" s="128" t="s">
        <v>1</v>
      </c>
      <c r="N297" s="129" t="s">
        <v>40</v>
      </c>
      <c r="O297" s="130">
        <v>0</v>
      </c>
      <c r="P297" s="130">
        <f>O297*H297</f>
        <v>0</v>
      </c>
      <c r="Q297" s="130">
        <v>0</v>
      </c>
      <c r="R297" s="130">
        <f>Q297*H297</f>
        <v>0</v>
      </c>
      <c r="S297" s="130">
        <v>0</v>
      </c>
      <c r="T297" s="131">
        <f>S297*H297</f>
        <v>0</v>
      </c>
      <c r="AR297" s="132" t="s">
        <v>320</v>
      </c>
      <c r="AT297" s="132" t="s">
        <v>154</v>
      </c>
      <c r="AU297" s="132" t="s">
        <v>159</v>
      </c>
      <c r="AY297" s="13" t="s">
        <v>152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159</v>
      </c>
      <c r="BK297" s="133">
        <f>ROUND(I297*H297,2)</f>
        <v>0</v>
      </c>
      <c r="BL297" s="13" t="s">
        <v>320</v>
      </c>
      <c r="BM297" s="132" t="s">
        <v>2207</v>
      </c>
    </row>
    <row r="298" spans="2:65" s="11" customFormat="1" ht="22.7" customHeight="1">
      <c r="B298" s="109"/>
      <c r="D298" s="110" t="s">
        <v>73</v>
      </c>
      <c r="E298" s="118" t="s">
        <v>587</v>
      </c>
      <c r="F298" s="118" t="s">
        <v>588</v>
      </c>
      <c r="J298" s="119">
        <f>BK298</f>
        <v>0</v>
      </c>
      <c r="L298" s="109"/>
      <c r="M298" s="113"/>
      <c r="P298" s="114">
        <f>SUM(P299:P307)</f>
        <v>77.111703800000001</v>
      </c>
      <c r="R298" s="114">
        <f>SUM(R299:R307)</f>
        <v>7.8535659999999993E-2</v>
      </c>
      <c r="T298" s="115">
        <f>SUM(T299:T307)</f>
        <v>0</v>
      </c>
      <c r="AR298" s="110" t="s">
        <v>159</v>
      </c>
      <c r="AT298" s="116" t="s">
        <v>73</v>
      </c>
      <c r="AU298" s="116" t="s">
        <v>82</v>
      </c>
      <c r="AY298" s="110" t="s">
        <v>152</v>
      </c>
      <c r="BK298" s="117">
        <f>SUM(BK299:BK307)</f>
        <v>0</v>
      </c>
    </row>
    <row r="299" spans="2:65" s="1" customFormat="1" ht="24.2" customHeight="1">
      <c r="B299" s="120"/>
      <c r="C299" s="121">
        <v>138</v>
      </c>
      <c r="D299" s="121" t="s">
        <v>154</v>
      </c>
      <c r="E299" s="122" t="s">
        <v>589</v>
      </c>
      <c r="F299" s="123" t="s">
        <v>590</v>
      </c>
      <c r="G299" s="124" t="s">
        <v>226</v>
      </c>
      <c r="H299" s="125">
        <v>57.25</v>
      </c>
      <c r="I299" s="126"/>
      <c r="J299" s="126">
        <f t="shared" ref="J299:J307" si="110">ROUND(I299*H299,2)</f>
        <v>0</v>
      </c>
      <c r="K299" s="127"/>
      <c r="L299" s="25"/>
      <c r="M299" s="128" t="s">
        <v>1</v>
      </c>
      <c r="N299" s="129" t="s">
        <v>40</v>
      </c>
      <c r="O299" s="130">
        <v>0.17499999999999999</v>
      </c>
      <c r="P299" s="130">
        <f t="shared" ref="P299:P307" si="111">O299*H299</f>
        <v>10.018749999999999</v>
      </c>
      <c r="Q299" s="130">
        <v>2.0000000000000002E-5</v>
      </c>
      <c r="R299" s="130">
        <f t="shared" ref="R299:R307" si="112">Q299*H299</f>
        <v>1.1450000000000002E-3</v>
      </c>
      <c r="S299" s="130">
        <v>0</v>
      </c>
      <c r="T299" s="131">
        <f t="shared" ref="T299:T307" si="113">S299*H299</f>
        <v>0</v>
      </c>
      <c r="AR299" s="132" t="s">
        <v>320</v>
      </c>
      <c r="AT299" s="132" t="s">
        <v>154</v>
      </c>
      <c r="AU299" s="132" t="s">
        <v>159</v>
      </c>
      <c r="AY299" s="13" t="s">
        <v>152</v>
      </c>
      <c r="BE299" s="133">
        <f t="shared" ref="BE299:BE307" si="114">IF(N299="základná",J299,0)</f>
        <v>0</v>
      </c>
      <c r="BF299" s="133">
        <f t="shared" ref="BF299:BF307" si="115">IF(N299="znížená",J299,0)</f>
        <v>0</v>
      </c>
      <c r="BG299" s="133">
        <f t="shared" ref="BG299:BG307" si="116">IF(N299="zákl. prenesená",J299,0)</f>
        <v>0</v>
      </c>
      <c r="BH299" s="133">
        <f t="shared" ref="BH299:BH307" si="117">IF(N299="zníž. prenesená",J299,0)</f>
        <v>0</v>
      </c>
      <c r="BI299" s="133">
        <f t="shared" ref="BI299:BI307" si="118">IF(N299="nulová",J299,0)</f>
        <v>0</v>
      </c>
      <c r="BJ299" s="13" t="s">
        <v>159</v>
      </c>
      <c r="BK299" s="133">
        <f t="shared" ref="BK299:BK307" si="119">ROUND(I299*H299,2)</f>
        <v>0</v>
      </c>
      <c r="BL299" s="13" t="s">
        <v>320</v>
      </c>
      <c r="BM299" s="132" t="s">
        <v>2208</v>
      </c>
    </row>
    <row r="300" spans="2:65" s="1" customFormat="1" ht="37.700000000000003" customHeight="1">
      <c r="B300" s="120"/>
      <c r="C300" s="134">
        <v>139</v>
      </c>
      <c r="D300" s="134" t="s">
        <v>203</v>
      </c>
      <c r="E300" s="135" t="s">
        <v>592</v>
      </c>
      <c r="F300" s="136" t="s">
        <v>593</v>
      </c>
      <c r="G300" s="137" t="s">
        <v>226</v>
      </c>
      <c r="H300" s="138">
        <v>60</v>
      </c>
      <c r="I300" s="139"/>
      <c r="J300" s="139">
        <f t="shared" si="110"/>
        <v>0</v>
      </c>
      <c r="K300" s="140"/>
      <c r="L300" s="141"/>
      <c r="M300" s="142" t="s">
        <v>1</v>
      </c>
      <c r="N300" s="143" t="s">
        <v>40</v>
      </c>
      <c r="O300" s="130">
        <v>0</v>
      </c>
      <c r="P300" s="130">
        <f t="shared" si="111"/>
        <v>0</v>
      </c>
      <c r="Q300" s="130">
        <v>5.0000000000000001E-4</v>
      </c>
      <c r="R300" s="130">
        <f t="shared" si="112"/>
        <v>0.03</v>
      </c>
      <c r="S300" s="130">
        <v>0</v>
      </c>
      <c r="T300" s="131">
        <f t="shared" si="113"/>
        <v>0</v>
      </c>
      <c r="AR300" s="132" t="s">
        <v>328</v>
      </c>
      <c r="AT300" s="132" t="s">
        <v>203</v>
      </c>
      <c r="AU300" s="132" t="s">
        <v>159</v>
      </c>
      <c r="AY300" s="13" t="s">
        <v>152</v>
      </c>
      <c r="BE300" s="133">
        <f t="shared" si="114"/>
        <v>0</v>
      </c>
      <c r="BF300" s="133">
        <f t="shared" si="115"/>
        <v>0</v>
      </c>
      <c r="BG300" s="133">
        <f t="shared" si="116"/>
        <v>0</v>
      </c>
      <c r="BH300" s="133">
        <f t="shared" si="117"/>
        <v>0</v>
      </c>
      <c r="BI300" s="133">
        <f t="shared" si="118"/>
        <v>0</v>
      </c>
      <c r="BJ300" s="13" t="s">
        <v>159</v>
      </c>
      <c r="BK300" s="133">
        <f t="shared" si="119"/>
        <v>0</v>
      </c>
      <c r="BL300" s="13" t="s">
        <v>320</v>
      </c>
      <c r="BM300" s="132" t="s">
        <v>2209</v>
      </c>
    </row>
    <row r="301" spans="2:65" s="1" customFormat="1" ht="14.45" customHeight="1">
      <c r="B301" s="120"/>
      <c r="C301" s="121">
        <v>140</v>
      </c>
      <c r="D301" s="121" t="s">
        <v>154</v>
      </c>
      <c r="E301" s="122" t="s">
        <v>595</v>
      </c>
      <c r="F301" s="123" t="s">
        <v>596</v>
      </c>
      <c r="G301" s="124" t="s">
        <v>200</v>
      </c>
      <c r="H301" s="125">
        <v>45.71</v>
      </c>
      <c r="I301" s="126"/>
      <c r="J301" s="126">
        <f t="shared" si="110"/>
        <v>0</v>
      </c>
      <c r="K301" s="127"/>
      <c r="L301" s="25"/>
      <c r="M301" s="128" t="s">
        <v>1</v>
      </c>
      <c r="N301" s="129" t="s">
        <v>40</v>
      </c>
      <c r="O301" s="130">
        <v>0.375</v>
      </c>
      <c r="P301" s="130">
        <f t="shared" si="111"/>
        <v>17.141249999999999</v>
      </c>
      <c r="Q301" s="130">
        <v>8.7000000000000001E-4</v>
      </c>
      <c r="R301" s="130">
        <f t="shared" si="112"/>
        <v>3.9767700000000003E-2</v>
      </c>
      <c r="S301" s="130">
        <v>0</v>
      </c>
      <c r="T301" s="131">
        <f t="shared" si="113"/>
        <v>0</v>
      </c>
      <c r="AR301" s="132" t="s">
        <v>320</v>
      </c>
      <c r="AT301" s="132" t="s">
        <v>154</v>
      </c>
      <c r="AU301" s="132" t="s">
        <v>159</v>
      </c>
      <c r="AY301" s="13" t="s">
        <v>152</v>
      </c>
      <c r="BE301" s="133">
        <f t="shared" si="114"/>
        <v>0</v>
      </c>
      <c r="BF301" s="133">
        <f t="shared" si="115"/>
        <v>0</v>
      </c>
      <c r="BG301" s="133">
        <f t="shared" si="116"/>
        <v>0</v>
      </c>
      <c r="BH301" s="133">
        <f t="shared" si="117"/>
        <v>0</v>
      </c>
      <c r="BI301" s="133">
        <f t="shared" si="118"/>
        <v>0</v>
      </c>
      <c r="BJ301" s="13" t="s">
        <v>159</v>
      </c>
      <c r="BK301" s="133">
        <f t="shared" si="119"/>
        <v>0</v>
      </c>
      <c r="BL301" s="13" t="s">
        <v>320</v>
      </c>
      <c r="BM301" s="132" t="s">
        <v>2210</v>
      </c>
    </row>
    <row r="302" spans="2:65" s="1" customFormat="1" ht="14.45" customHeight="1">
      <c r="B302" s="120"/>
      <c r="C302" s="134">
        <v>141</v>
      </c>
      <c r="D302" s="134" t="s">
        <v>203</v>
      </c>
      <c r="E302" s="135" t="s">
        <v>598</v>
      </c>
      <c r="F302" s="136" t="s">
        <v>599</v>
      </c>
      <c r="G302" s="137" t="s">
        <v>200</v>
      </c>
      <c r="H302" s="138">
        <v>46.624000000000002</v>
      </c>
      <c r="I302" s="139"/>
      <c r="J302" s="139">
        <f t="shared" si="110"/>
        <v>0</v>
      </c>
      <c r="K302" s="140"/>
      <c r="L302" s="141"/>
      <c r="M302" s="142" t="s">
        <v>1</v>
      </c>
      <c r="N302" s="143" t="s">
        <v>40</v>
      </c>
      <c r="O302" s="130">
        <v>0</v>
      </c>
      <c r="P302" s="130">
        <f t="shared" si="111"/>
        <v>0</v>
      </c>
      <c r="Q302" s="130">
        <v>0</v>
      </c>
      <c r="R302" s="130">
        <f t="shared" si="112"/>
        <v>0</v>
      </c>
      <c r="S302" s="130">
        <v>0</v>
      </c>
      <c r="T302" s="131">
        <f t="shared" si="113"/>
        <v>0</v>
      </c>
      <c r="AR302" s="132" t="s">
        <v>328</v>
      </c>
      <c r="AT302" s="132" t="s">
        <v>203</v>
      </c>
      <c r="AU302" s="132" t="s">
        <v>159</v>
      </c>
      <c r="AY302" s="13" t="s">
        <v>152</v>
      </c>
      <c r="BE302" s="133">
        <f t="shared" si="114"/>
        <v>0</v>
      </c>
      <c r="BF302" s="133">
        <f t="shared" si="115"/>
        <v>0</v>
      </c>
      <c r="BG302" s="133">
        <f t="shared" si="116"/>
        <v>0</v>
      </c>
      <c r="BH302" s="133">
        <f t="shared" si="117"/>
        <v>0</v>
      </c>
      <c r="BI302" s="133">
        <f t="shared" si="118"/>
        <v>0</v>
      </c>
      <c r="BJ302" s="13" t="s">
        <v>159</v>
      </c>
      <c r="BK302" s="133">
        <f t="shared" si="119"/>
        <v>0</v>
      </c>
      <c r="BL302" s="13" t="s">
        <v>320</v>
      </c>
      <c r="BM302" s="132" t="s">
        <v>2211</v>
      </c>
    </row>
    <row r="303" spans="2:65" s="1" customFormat="1" ht="24.2" customHeight="1">
      <c r="B303" s="120"/>
      <c r="C303" s="121">
        <v>142</v>
      </c>
      <c r="D303" s="121" t="s">
        <v>154</v>
      </c>
      <c r="E303" s="122" t="s">
        <v>601</v>
      </c>
      <c r="F303" s="123" t="s">
        <v>602</v>
      </c>
      <c r="G303" s="124" t="s">
        <v>200</v>
      </c>
      <c r="H303" s="125">
        <v>93.19</v>
      </c>
      <c r="I303" s="126"/>
      <c r="J303" s="126">
        <f t="shared" si="110"/>
        <v>0</v>
      </c>
      <c r="K303" s="127"/>
      <c r="L303" s="25"/>
      <c r="M303" s="128" t="s">
        <v>1</v>
      </c>
      <c r="N303" s="129" t="s">
        <v>40</v>
      </c>
      <c r="O303" s="130">
        <v>0.49199999999999999</v>
      </c>
      <c r="P303" s="130">
        <f t="shared" si="111"/>
        <v>45.84948</v>
      </c>
      <c r="Q303" s="130">
        <v>2.0000000000000002E-5</v>
      </c>
      <c r="R303" s="130">
        <f t="shared" si="112"/>
        <v>1.8638000000000001E-3</v>
      </c>
      <c r="S303" s="130">
        <v>0</v>
      </c>
      <c r="T303" s="131">
        <f t="shared" si="113"/>
        <v>0</v>
      </c>
      <c r="AR303" s="132" t="s">
        <v>320</v>
      </c>
      <c r="AT303" s="132" t="s">
        <v>154</v>
      </c>
      <c r="AU303" s="132" t="s">
        <v>159</v>
      </c>
      <c r="AY303" s="13" t="s">
        <v>152</v>
      </c>
      <c r="BE303" s="133">
        <f t="shared" si="114"/>
        <v>0</v>
      </c>
      <c r="BF303" s="133">
        <f t="shared" si="115"/>
        <v>0</v>
      </c>
      <c r="BG303" s="133">
        <f t="shared" si="116"/>
        <v>0</v>
      </c>
      <c r="BH303" s="133">
        <f t="shared" si="117"/>
        <v>0</v>
      </c>
      <c r="BI303" s="133">
        <f t="shared" si="118"/>
        <v>0</v>
      </c>
      <c r="BJ303" s="13" t="s">
        <v>159</v>
      </c>
      <c r="BK303" s="133">
        <f t="shared" si="119"/>
        <v>0</v>
      </c>
      <c r="BL303" s="13" t="s">
        <v>320</v>
      </c>
      <c r="BM303" s="132" t="s">
        <v>2212</v>
      </c>
    </row>
    <row r="304" spans="2:65" s="1" customFormat="1" ht="26.1">
      <c r="B304" s="120"/>
      <c r="C304" s="134">
        <v>143</v>
      </c>
      <c r="D304" s="134" t="s">
        <v>203</v>
      </c>
      <c r="E304" s="135" t="s">
        <v>604</v>
      </c>
      <c r="F304" s="136" t="s">
        <v>605</v>
      </c>
      <c r="G304" s="137" t="s">
        <v>200</v>
      </c>
      <c r="H304" s="138">
        <v>102.509</v>
      </c>
      <c r="I304" s="139"/>
      <c r="J304" s="139">
        <f t="shared" si="110"/>
        <v>0</v>
      </c>
      <c r="K304" s="140"/>
      <c r="L304" s="141"/>
      <c r="M304" s="142" t="s">
        <v>1</v>
      </c>
      <c r="N304" s="143" t="s">
        <v>40</v>
      </c>
      <c r="O304" s="130">
        <v>0</v>
      </c>
      <c r="P304" s="130">
        <f t="shared" si="111"/>
        <v>0</v>
      </c>
      <c r="Q304" s="130">
        <v>0</v>
      </c>
      <c r="R304" s="130">
        <f t="shared" si="112"/>
        <v>0</v>
      </c>
      <c r="S304" s="130">
        <v>0</v>
      </c>
      <c r="T304" s="131">
        <f t="shared" si="113"/>
        <v>0</v>
      </c>
      <c r="AR304" s="132" t="s">
        <v>328</v>
      </c>
      <c r="AT304" s="132" t="s">
        <v>203</v>
      </c>
      <c r="AU304" s="132" t="s">
        <v>159</v>
      </c>
      <c r="AY304" s="13" t="s">
        <v>152</v>
      </c>
      <c r="BE304" s="133">
        <f t="shared" si="114"/>
        <v>0</v>
      </c>
      <c r="BF304" s="133">
        <f t="shared" si="115"/>
        <v>0</v>
      </c>
      <c r="BG304" s="133">
        <f t="shared" si="116"/>
        <v>0</v>
      </c>
      <c r="BH304" s="133">
        <f t="shared" si="117"/>
        <v>0</v>
      </c>
      <c r="BI304" s="133">
        <f t="shared" si="118"/>
        <v>0</v>
      </c>
      <c r="BJ304" s="13" t="s">
        <v>159</v>
      </c>
      <c r="BK304" s="133">
        <f t="shared" si="119"/>
        <v>0</v>
      </c>
      <c r="BL304" s="13" t="s">
        <v>320</v>
      </c>
      <c r="BM304" s="132" t="s">
        <v>2213</v>
      </c>
    </row>
    <row r="305" spans="2:65" s="1" customFormat="1" ht="24.2" customHeight="1">
      <c r="B305" s="120"/>
      <c r="C305" s="121">
        <v>144</v>
      </c>
      <c r="D305" s="121" t="s">
        <v>154</v>
      </c>
      <c r="E305" s="122" t="s">
        <v>607</v>
      </c>
      <c r="F305" s="123" t="s">
        <v>608</v>
      </c>
      <c r="G305" s="124" t="s">
        <v>200</v>
      </c>
      <c r="H305" s="125">
        <v>93.19</v>
      </c>
      <c r="I305" s="126"/>
      <c r="J305" s="126">
        <f t="shared" si="110"/>
        <v>0</v>
      </c>
      <c r="K305" s="127"/>
      <c r="L305" s="25"/>
      <c r="M305" s="128" t="s">
        <v>1</v>
      </c>
      <c r="N305" s="129" t="s">
        <v>40</v>
      </c>
      <c r="O305" s="130">
        <v>4.4019999999999997E-2</v>
      </c>
      <c r="P305" s="130">
        <f t="shared" si="111"/>
        <v>4.1022238</v>
      </c>
      <c r="Q305" s="130">
        <v>0</v>
      </c>
      <c r="R305" s="130">
        <f t="shared" si="112"/>
        <v>0</v>
      </c>
      <c r="S305" s="130">
        <v>0</v>
      </c>
      <c r="T305" s="131">
        <f t="shared" si="113"/>
        <v>0</v>
      </c>
      <c r="AR305" s="132" t="s">
        <v>320</v>
      </c>
      <c r="AT305" s="132" t="s">
        <v>154</v>
      </c>
      <c r="AU305" s="132" t="s">
        <v>159</v>
      </c>
      <c r="AY305" s="13" t="s">
        <v>152</v>
      </c>
      <c r="BE305" s="133">
        <f t="shared" si="114"/>
        <v>0</v>
      </c>
      <c r="BF305" s="133">
        <f t="shared" si="115"/>
        <v>0</v>
      </c>
      <c r="BG305" s="133">
        <f t="shared" si="116"/>
        <v>0</v>
      </c>
      <c r="BH305" s="133">
        <f t="shared" si="117"/>
        <v>0</v>
      </c>
      <c r="BI305" s="133">
        <f t="shared" si="118"/>
        <v>0</v>
      </c>
      <c r="BJ305" s="13" t="s">
        <v>159</v>
      </c>
      <c r="BK305" s="133">
        <f t="shared" si="119"/>
        <v>0</v>
      </c>
      <c r="BL305" s="13" t="s">
        <v>320</v>
      </c>
      <c r="BM305" s="132" t="s">
        <v>2214</v>
      </c>
    </row>
    <row r="306" spans="2:65" s="1" customFormat="1" ht="24.2" customHeight="1">
      <c r="B306" s="120"/>
      <c r="C306" s="134">
        <v>145</v>
      </c>
      <c r="D306" s="134" t="s">
        <v>203</v>
      </c>
      <c r="E306" s="135" t="s">
        <v>610</v>
      </c>
      <c r="F306" s="136" t="s">
        <v>611</v>
      </c>
      <c r="G306" s="137" t="s">
        <v>200</v>
      </c>
      <c r="H306" s="138">
        <v>95.986000000000004</v>
      </c>
      <c r="I306" s="139"/>
      <c r="J306" s="139">
        <f t="shared" si="110"/>
        <v>0</v>
      </c>
      <c r="K306" s="140"/>
      <c r="L306" s="141"/>
      <c r="M306" s="142" t="s">
        <v>1</v>
      </c>
      <c r="N306" s="143" t="s">
        <v>40</v>
      </c>
      <c r="O306" s="130">
        <v>0</v>
      </c>
      <c r="P306" s="130">
        <f t="shared" si="111"/>
        <v>0</v>
      </c>
      <c r="Q306" s="130">
        <v>6.0000000000000002E-5</v>
      </c>
      <c r="R306" s="130">
        <f t="shared" si="112"/>
        <v>5.7591600000000001E-3</v>
      </c>
      <c r="S306" s="130">
        <v>0</v>
      </c>
      <c r="T306" s="131">
        <f t="shared" si="113"/>
        <v>0</v>
      </c>
      <c r="AR306" s="132" t="s">
        <v>328</v>
      </c>
      <c r="AT306" s="132" t="s">
        <v>203</v>
      </c>
      <c r="AU306" s="132" t="s">
        <v>159</v>
      </c>
      <c r="AY306" s="13" t="s">
        <v>152</v>
      </c>
      <c r="BE306" s="133">
        <f t="shared" si="114"/>
        <v>0</v>
      </c>
      <c r="BF306" s="133">
        <f t="shared" si="115"/>
        <v>0</v>
      </c>
      <c r="BG306" s="133">
        <f t="shared" si="116"/>
        <v>0</v>
      </c>
      <c r="BH306" s="133">
        <f t="shared" si="117"/>
        <v>0</v>
      </c>
      <c r="BI306" s="133">
        <f t="shared" si="118"/>
        <v>0</v>
      </c>
      <c r="BJ306" s="13" t="s">
        <v>159</v>
      </c>
      <c r="BK306" s="133">
        <f t="shared" si="119"/>
        <v>0</v>
      </c>
      <c r="BL306" s="13" t="s">
        <v>320</v>
      </c>
      <c r="BM306" s="132" t="s">
        <v>2215</v>
      </c>
    </row>
    <row r="307" spans="2:65" s="1" customFormat="1" ht="24.2" customHeight="1">
      <c r="B307" s="120"/>
      <c r="C307" s="121">
        <v>146</v>
      </c>
      <c r="D307" s="121" t="s">
        <v>154</v>
      </c>
      <c r="E307" s="122" t="s">
        <v>613</v>
      </c>
      <c r="F307" s="123" t="s">
        <v>614</v>
      </c>
      <c r="G307" s="124" t="s">
        <v>332</v>
      </c>
      <c r="H307" s="125"/>
      <c r="I307" s="126"/>
      <c r="J307" s="126">
        <f t="shared" si="110"/>
        <v>0</v>
      </c>
      <c r="K307" s="127"/>
      <c r="L307" s="25"/>
      <c r="M307" s="128" t="s">
        <v>1</v>
      </c>
      <c r="N307" s="129" t="s">
        <v>40</v>
      </c>
      <c r="O307" s="130">
        <v>0</v>
      </c>
      <c r="P307" s="130">
        <f t="shared" si="111"/>
        <v>0</v>
      </c>
      <c r="Q307" s="130">
        <v>0</v>
      </c>
      <c r="R307" s="130">
        <f t="shared" si="112"/>
        <v>0</v>
      </c>
      <c r="S307" s="130">
        <v>0</v>
      </c>
      <c r="T307" s="131">
        <f t="shared" si="113"/>
        <v>0</v>
      </c>
      <c r="AR307" s="132" t="s">
        <v>320</v>
      </c>
      <c r="AT307" s="132" t="s">
        <v>154</v>
      </c>
      <c r="AU307" s="132" t="s">
        <v>159</v>
      </c>
      <c r="AY307" s="13" t="s">
        <v>152</v>
      </c>
      <c r="BE307" s="133">
        <f t="shared" si="114"/>
        <v>0</v>
      </c>
      <c r="BF307" s="133">
        <f t="shared" si="115"/>
        <v>0</v>
      </c>
      <c r="BG307" s="133">
        <f t="shared" si="116"/>
        <v>0</v>
      </c>
      <c r="BH307" s="133">
        <f t="shared" si="117"/>
        <v>0</v>
      </c>
      <c r="BI307" s="133">
        <f t="shared" si="118"/>
        <v>0</v>
      </c>
      <c r="BJ307" s="13" t="s">
        <v>159</v>
      </c>
      <c r="BK307" s="133">
        <f t="shared" si="119"/>
        <v>0</v>
      </c>
      <c r="BL307" s="13" t="s">
        <v>320</v>
      </c>
      <c r="BM307" s="132" t="s">
        <v>2216</v>
      </c>
    </row>
    <row r="308" spans="2:65" s="11" customFormat="1" ht="22.7" customHeight="1">
      <c r="B308" s="109"/>
      <c r="D308" s="110" t="s">
        <v>73</v>
      </c>
      <c r="E308" s="118" t="s">
        <v>616</v>
      </c>
      <c r="F308" s="118" t="s">
        <v>617</v>
      </c>
      <c r="J308" s="119">
        <f>BK308</f>
        <v>0</v>
      </c>
      <c r="L308" s="109"/>
      <c r="M308" s="113"/>
      <c r="P308" s="114">
        <f>SUM(P309:P313)</f>
        <v>69.934697</v>
      </c>
      <c r="R308" s="114">
        <f>SUM(R309:R313)</f>
        <v>2.02913576</v>
      </c>
      <c r="T308" s="115">
        <f>SUM(T309:T313)</f>
        <v>0</v>
      </c>
      <c r="AR308" s="110" t="s">
        <v>159</v>
      </c>
      <c r="AT308" s="116" t="s">
        <v>73</v>
      </c>
      <c r="AU308" s="116" t="s">
        <v>82</v>
      </c>
      <c r="AY308" s="110" t="s">
        <v>152</v>
      </c>
      <c r="BK308" s="117">
        <f>SUM(BK309:BK313)</f>
        <v>0</v>
      </c>
    </row>
    <row r="309" spans="2:65" s="1" customFormat="1" ht="24.2" customHeight="1">
      <c r="B309" s="120"/>
      <c r="C309" s="121">
        <v>147</v>
      </c>
      <c r="D309" s="121" t="s">
        <v>154</v>
      </c>
      <c r="E309" s="122" t="s">
        <v>618</v>
      </c>
      <c r="F309" s="123" t="s">
        <v>619</v>
      </c>
      <c r="G309" s="124" t="s">
        <v>200</v>
      </c>
      <c r="H309" s="125">
        <v>51.758000000000003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40</v>
      </c>
      <c r="O309" s="130">
        <v>0.94299999999999995</v>
      </c>
      <c r="P309" s="130">
        <f>O309*H309</f>
        <v>48.807794000000001</v>
      </c>
      <c r="Q309" s="130">
        <v>3.3500000000000001E-3</v>
      </c>
      <c r="R309" s="130">
        <f>Q309*H309</f>
        <v>0.17338930000000002</v>
      </c>
      <c r="S309" s="130">
        <v>0</v>
      </c>
      <c r="T309" s="131">
        <f>S309*H309</f>
        <v>0</v>
      </c>
      <c r="AR309" s="132" t="s">
        <v>320</v>
      </c>
      <c r="AT309" s="132" t="s">
        <v>154</v>
      </c>
      <c r="AU309" s="132" t="s">
        <v>159</v>
      </c>
      <c r="AY309" s="13" t="s">
        <v>152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159</v>
      </c>
      <c r="BK309" s="133">
        <f>ROUND(I309*H309,2)</f>
        <v>0</v>
      </c>
      <c r="BL309" s="13" t="s">
        <v>320</v>
      </c>
      <c r="BM309" s="132" t="s">
        <v>2217</v>
      </c>
    </row>
    <row r="310" spans="2:65" s="1" customFormat="1" ht="24.2" customHeight="1">
      <c r="B310" s="120"/>
      <c r="C310" s="134">
        <v>148</v>
      </c>
      <c r="D310" s="134" t="s">
        <v>203</v>
      </c>
      <c r="E310" s="135" t="s">
        <v>621</v>
      </c>
      <c r="F310" s="136" t="s">
        <v>622</v>
      </c>
      <c r="G310" s="137" t="s">
        <v>200</v>
      </c>
      <c r="H310" s="138">
        <v>56.933999999999997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40</v>
      </c>
      <c r="O310" s="130">
        <v>0</v>
      </c>
      <c r="P310" s="130">
        <f>O310*H310</f>
        <v>0</v>
      </c>
      <c r="Q310" s="130">
        <v>2.1000000000000001E-2</v>
      </c>
      <c r="R310" s="130">
        <f>Q310*H310</f>
        <v>1.195614</v>
      </c>
      <c r="S310" s="130">
        <v>0</v>
      </c>
      <c r="T310" s="131">
        <f>S310*H310</f>
        <v>0</v>
      </c>
      <c r="AR310" s="132" t="s">
        <v>328</v>
      </c>
      <c r="AT310" s="132" t="s">
        <v>203</v>
      </c>
      <c r="AU310" s="132" t="s">
        <v>159</v>
      </c>
      <c r="AY310" s="13" t="s">
        <v>152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159</v>
      </c>
      <c r="BK310" s="133">
        <f>ROUND(I310*H310,2)</f>
        <v>0</v>
      </c>
      <c r="BL310" s="13" t="s">
        <v>320</v>
      </c>
      <c r="BM310" s="132" t="s">
        <v>2218</v>
      </c>
    </row>
    <row r="311" spans="2:65" s="1" customFormat="1" ht="37.700000000000003" customHeight="1">
      <c r="B311" s="120"/>
      <c r="C311" s="121">
        <v>149</v>
      </c>
      <c r="D311" s="121" t="s">
        <v>154</v>
      </c>
      <c r="E311" s="122" t="s">
        <v>2219</v>
      </c>
      <c r="F311" s="123" t="s">
        <v>2220</v>
      </c>
      <c r="G311" s="124" t="s">
        <v>200</v>
      </c>
      <c r="H311" s="125">
        <v>13.363</v>
      </c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40</v>
      </c>
      <c r="O311" s="130">
        <v>1.581</v>
      </c>
      <c r="P311" s="130">
        <f>O311*H311</f>
        <v>21.126902999999999</v>
      </c>
      <c r="Q311" s="130">
        <v>4.0419999999999998E-2</v>
      </c>
      <c r="R311" s="130">
        <f>Q311*H311</f>
        <v>0.54013245999999993</v>
      </c>
      <c r="S311" s="130">
        <v>0</v>
      </c>
      <c r="T311" s="131">
        <f>S311*H311</f>
        <v>0</v>
      </c>
      <c r="AR311" s="132" t="s">
        <v>320</v>
      </c>
      <c r="AT311" s="132" t="s">
        <v>154</v>
      </c>
      <c r="AU311" s="132" t="s">
        <v>159</v>
      </c>
      <c r="AY311" s="13" t="s">
        <v>152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159</v>
      </c>
      <c r="BK311" s="133">
        <f>ROUND(I311*H311,2)</f>
        <v>0</v>
      </c>
      <c r="BL311" s="13" t="s">
        <v>320</v>
      </c>
      <c r="BM311" s="132" t="s">
        <v>2221</v>
      </c>
    </row>
    <row r="312" spans="2:65" s="1" customFormat="1" ht="24.2" customHeight="1">
      <c r="B312" s="120"/>
      <c r="C312" s="134">
        <v>150</v>
      </c>
      <c r="D312" s="134" t="s">
        <v>203</v>
      </c>
      <c r="E312" s="135" t="s">
        <v>2222</v>
      </c>
      <c r="F312" s="136" t="s">
        <v>2223</v>
      </c>
      <c r="G312" s="137" t="s">
        <v>215</v>
      </c>
      <c r="H312" s="138">
        <v>500</v>
      </c>
      <c r="I312" s="139"/>
      <c r="J312" s="139">
        <f>ROUND(I312*H312,2)</f>
        <v>0</v>
      </c>
      <c r="K312" s="140"/>
      <c r="L312" s="141"/>
      <c r="M312" s="142" t="s">
        <v>1</v>
      </c>
      <c r="N312" s="143" t="s">
        <v>40</v>
      </c>
      <c r="O312" s="130">
        <v>0</v>
      </c>
      <c r="P312" s="130">
        <f>O312*H312</f>
        <v>0</v>
      </c>
      <c r="Q312" s="130">
        <v>2.4000000000000001E-4</v>
      </c>
      <c r="R312" s="130">
        <f>Q312*H312</f>
        <v>0.12000000000000001</v>
      </c>
      <c r="S312" s="130">
        <v>0</v>
      </c>
      <c r="T312" s="131">
        <f>S312*H312</f>
        <v>0</v>
      </c>
      <c r="AR312" s="132" t="s">
        <v>328</v>
      </c>
      <c r="AT312" s="132" t="s">
        <v>203</v>
      </c>
      <c r="AU312" s="132" t="s">
        <v>159</v>
      </c>
      <c r="AY312" s="13" t="s">
        <v>152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159</v>
      </c>
      <c r="BK312" s="133">
        <f>ROUND(I312*H312,2)</f>
        <v>0</v>
      </c>
      <c r="BL312" s="13" t="s">
        <v>320</v>
      </c>
      <c r="BM312" s="132" t="s">
        <v>2224</v>
      </c>
    </row>
    <row r="313" spans="2:65" s="1" customFormat="1" ht="24.2" customHeight="1">
      <c r="B313" s="120"/>
      <c r="C313" s="121">
        <v>151</v>
      </c>
      <c r="D313" s="121" t="s">
        <v>154</v>
      </c>
      <c r="E313" s="122" t="s">
        <v>624</v>
      </c>
      <c r="F313" s="123" t="s">
        <v>625</v>
      </c>
      <c r="G313" s="124" t="s">
        <v>332</v>
      </c>
      <c r="H313" s="125"/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40</v>
      </c>
      <c r="O313" s="130">
        <v>0</v>
      </c>
      <c r="P313" s="130">
        <f>O313*H313</f>
        <v>0</v>
      </c>
      <c r="Q313" s="130">
        <v>0</v>
      </c>
      <c r="R313" s="130">
        <f>Q313*H313</f>
        <v>0</v>
      </c>
      <c r="S313" s="130">
        <v>0</v>
      </c>
      <c r="T313" s="131">
        <f>S313*H313</f>
        <v>0</v>
      </c>
      <c r="AR313" s="132" t="s">
        <v>320</v>
      </c>
      <c r="AT313" s="132" t="s">
        <v>154</v>
      </c>
      <c r="AU313" s="132" t="s">
        <v>159</v>
      </c>
      <c r="AY313" s="13" t="s">
        <v>152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159</v>
      </c>
      <c r="BK313" s="133">
        <f>ROUND(I313*H313,2)</f>
        <v>0</v>
      </c>
      <c r="BL313" s="13" t="s">
        <v>320</v>
      </c>
      <c r="BM313" s="132" t="s">
        <v>2225</v>
      </c>
    </row>
    <row r="314" spans="2:65" s="11" customFormat="1" ht="22.7" customHeight="1">
      <c r="B314" s="109"/>
      <c r="D314" s="110" t="s">
        <v>73</v>
      </c>
      <c r="E314" s="118" t="s">
        <v>627</v>
      </c>
      <c r="F314" s="118" t="s">
        <v>628</v>
      </c>
      <c r="J314" s="119">
        <f>BK314</f>
        <v>0</v>
      </c>
      <c r="L314" s="109"/>
      <c r="M314" s="113"/>
      <c r="P314" s="114">
        <f>SUM(P315:P317)</f>
        <v>41.559079999999994</v>
      </c>
      <c r="R314" s="114">
        <f>SUM(R315:R317)</f>
        <v>3.7372030999999999</v>
      </c>
      <c r="T314" s="115">
        <f>SUM(T315:T317)</f>
        <v>0</v>
      </c>
      <c r="AR314" s="110" t="s">
        <v>159</v>
      </c>
      <c r="AT314" s="116" t="s">
        <v>73</v>
      </c>
      <c r="AU314" s="116" t="s">
        <v>82</v>
      </c>
      <c r="AY314" s="110" t="s">
        <v>152</v>
      </c>
      <c r="BK314" s="117">
        <f>SUM(BK315:BK317)</f>
        <v>0</v>
      </c>
    </row>
    <row r="315" spans="2:65" s="1" customFormat="1" ht="24.2" customHeight="1">
      <c r="B315" s="120"/>
      <c r="C315" s="121">
        <v>152</v>
      </c>
      <c r="D315" s="121" t="s">
        <v>154</v>
      </c>
      <c r="E315" s="122" t="s">
        <v>629</v>
      </c>
      <c r="F315" s="123" t="s">
        <v>2226</v>
      </c>
      <c r="G315" s="124" t="s">
        <v>200</v>
      </c>
      <c r="H315" s="125">
        <v>28.31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40</v>
      </c>
      <c r="O315" s="130">
        <v>1.468</v>
      </c>
      <c r="P315" s="130">
        <f>O315*H315</f>
        <v>41.559079999999994</v>
      </c>
      <c r="Q315" s="130">
        <v>7.0010000000000003E-2</v>
      </c>
      <c r="R315" s="130">
        <f>Q315*H315</f>
        <v>1.9819830999999999</v>
      </c>
      <c r="S315" s="130">
        <v>0</v>
      </c>
      <c r="T315" s="131">
        <f>S315*H315</f>
        <v>0</v>
      </c>
      <c r="AR315" s="132" t="s">
        <v>320</v>
      </c>
      <c r="AT315" s="132" t="s">
        <v>154</v>
      </c>
      <c r="AU315" s="132" t="s">
        <v>159</v>
      </c>
      <c r="AY315" s="13" t="s">
        <v>152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159</v>
      </c>
      <c r="BK315" s="133">
        <f>ROUND(I315*H315,2)</f>
        <v>0</v>
      </c>
      <c r="BL315" s="13" t="s">
        <v>320</v>
      </c>
      <c r="BM315" s="132" t="s">
        <v>2227</v>
      </c>
    </row>
    <row r="316" spans="2:65" s="1" customFormat="1" ht="24.2" customHeight="1">
      <c r="B316" s="120"/>
      <c r="C316" s="134">
        <v>153</v>
      </c>
      <c r="D316" s="134" t="s">
        <v>203</v>
      </c>
      <c r="E316" s="135" t="s">
        <v>632</v>
      </c>
      <c r="F316" s="136" t="s">
        <v>633</v>
      </c>
      <c r="G316" s="137" t="s">
        <v>200</v>
      </c>
      <c r="H316" s="138">
        <v>28.31</v>
      </c>
      <c r="I316" s="139"/>
      <c r="J316" s="139">
        <f>ROUND(I316*H316,2)</f>
        <v>0</v>
      </c>
      <c r="K316" s="140"/>
      <c r="L316" s="141"/>
      <c r="M316" s="142" t="s">
        <v>1</v>
      </c>
      <c r="N316" s="143" t="s">
        <v>40</v>
      </c>
      <c r="O316" s="130">
        <v>0</v>
      </c>
      <c r="P316" s="130">
        <f>O316*H316</f>
        <v>0</v>
      </c>
      <c r="Q316" s="130">
        <v>6.2E-2</v>
      </c>
      <c r="R316" s="130">
        <f>Q316*H316</f>
        <v>1.75522</v>
      </c>
      <c r="S316" s="130">
        <v>0</v>
      </c>
      <c r="T316" s="131">
        <f>S316*H316</f>
        <v>0</v>
      </c>
      <c r="AR316" s="132" t="s">
        <v>328</v>
      </c>
      <c r="AT316" s="132" t="s">
        <v>203</v>
      </c>
      <c r="AU316" s="132" t="s">
        <v>159</v>
      </c>
      <c r="AY316" s="13" t="s">
        <v>152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159</v>
      </c>
      <c r="BK316" s="133">
        <f>ROUND(I316*H316,2)</f>
        <v>0</v>
      </c>
      <c r="BL316" s="13" t="s">
        <v>320</v>
      </c>
      <c r="BM316" s="132" t="s">
        <v>2228</v>
      </c>
    </row>
    <row r="317" spans="2:65" s="1" customFormat="1" ht="24.2" customHeight="1">
      <c r="B317" s="120"/>
      <c r="C317" s="121">
        <v>154</v>
      </c>
      <c r="D317" s="121" t="s">
        <v>154</v>
      </c>
      <c r="E317" s="122" t="s">
        <v>635</v>
      </c>
      <c r="F317" s="123" t="s">
        <v>636</v>
      </c>
      <c r="G317" s="124" t="s">
        <v>332</v>
      </c>
      <c r="H317" s="125"/>
      <c r="I317" s="126"/>
      <c r="J317" s="126">
        <f>ROUND(I317*H317,2)</f>
        <v>0</v>
      </c>
      <c r="K317" s="127"/>
      <c r="L317" s="25"/>
      <c r="M317" s="128" t="s">
        <v>1</v>
      </c>
      <c r="N317" s="129" t="s">
        <v>40</v>
      </c>
      <c r="O317" s="130">
        <v>0</v>
      </c>
      <c r="P317" s="130">
        <f>O317*H317</f>
        <v>0</v>
      </c>
      <c r="Q317" s="130">
        <v>0</v>
      </c>
      <c r="R317" s="130">
        <f>Q317*H317</f>
        <v>0</v>
      </c>
      <c r="S317" s="130">
        <v>0</v>
      </c>
      <c r="T317" s="131">
        <f>S317*H317</f>
        <v>0</v>
      </c>
      <c r="AR317" s="132" t="s">
        <v>320</v>
      </c>
      <c r="AT317" s="132" t="s">
        <v>154</v>
      </c>
      <c r="AU317" s="132" t="s">
        <v>159</v>
      </c>
      <c r="AY317" s="13" t="s">
        <v>152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159</v>
      </c>
      <c r="BK317" s="133">
        <f>ROUND(I317*H317,2)</f>
        <v>0</v>
      </c>
      <c r="BL317" s="13" t="s">
        <v>320</v>
      </c>
      <c r="BM317" s="132" t="s">
        <v>2229</v>
      </c>
    </row>
    <row r="318" spans="2:65" s="11" customFormat="1" ht="22.7" customHeight="1">
      <c r="B318" s="109"/>
      <c r="D318" s="110" t="s">
        <v>73</v>
      </c>
      <c r="E318" s="118" t="s">
        <v>638</v>
      </c>
      <c r="F318" s="118" t="s">
        <v>639</v>
      </c>
      <c r="J318" s="119">
        <f>BK318</f>
        <v>0</v>
      </c>
      <c r="L318" s="109"/>
      <c r="M318" s="113"/>
      <c r="P318" s="114">
        <f>SUM(P319:P321)</f>
        <v>88.223489999999998</v>
      </c>
      <c r="R318" s="114">
        <f>SUM(R319:R321)</f>
        <v>7.7326519999999996E-2</v>
      </c>
      <c r="T318" s="115">
        <f>SUM(T319:T321)</f>
        <v>0</v>
      </c>
      <c r="AR318" s="110" t="s">
        <v>159</v>
      </c>
      <c r="AT318" s="116" t="s">
        <v>73</v>
      </c>
      <c r="AU318" s="116" t="s">
        <v>82</v>
      </c>
      <c r="AY318" s="110" t="s">
        <v>152</v>
      </c>
      <c r="BK318" s="117">
        <f>SUM(BK319:BK321)</f>
        <v>0</v>
      </c>
    </row>
    <row r="319" spans="2:65" s="1" customFormat="1" ht="24.2" customHeight="1">
      <c r="B319" s="120"/>
      <c r="C319" s="121">
        <v>155</v>
      </c>
      <c r="D319" s="121" t="s">
        <v>154</v>
      </c>
      <c r="E319" s="122" t="s">
        <v>640</v>
      </c>
      <c r="F319" s="123" t="s">
        <v>641</v>
      </c>
      <c r="G319" s="124" t="s">
        <v>200</v>
      </c>
      <c r="H319" s="125">
        <v>7.1829999999999998</v>
      </c>
      <c r="I319" s="126"/>
      <c r="J319" s="126">
        <f>ROUND(I319*H319,2)</f>
        <v>0</v>
      </c>
      <c r="K319" s="127"/>
      <c r="L319" s="25"/>
      <c r="M319" s="128" t="s">
        <v>1</v>
      </c>
      <c r="N319" s="129" t="s">
        <v>40</v>
      </c>
      <c r="O319" s="130">
        <v>0.152</v>
      </c>
      <c r="P319" s="130">
        <f>O319*H319</f>
        <v>1.0918159999999999</v>
      </c>
      <c r="Q319" s="130">
        <v>8.8000000000000003E-4</v>
      </c>
      <c r="R319" s="130">
        <f>Q319*H319</f>
        <v>6.32104E-3</v>
      </c>
      <c r="S319" s="130">
        <v>0</v>
      </c>
      <c r="T319" s="131">
        <f>S319*H319</f>
        <v>0</v>
      </c>
      <c r="AR319" s="132" t="s">
        <v>320</v>
      </c>
      <c r="AT319" s="132" t="s">
        <v>154</v>
      </c>
      <c r="AU319" s="132" t="s">
        <v>159</v>
      </c>
      <c r="AY319" s="13" t="s">
        <v>152</v>
      </c>
      <c r="BE319" s="133">
        <f>IF(N319="základná",J319,0)</f>
        <v>0</v>
      </c>
      <c r="BF319" s="133">
        <f>IF(N319="znížená",J319,0)</f>
        <v>0</v>
      </c>
      <c r="BG319" s="133">
        <f>IF(N319="zákl. prenesená",J319,0)</f>
        <v>0</v>
      </c>
      <c r="BH319" s="133">
        <f>IF(N319="zníž. prenesená",J319,0)</f>
        <v>0</v>
      </c>
      <c r="BI319" s="133">
        <f>IF(N319="nulová",J319,0)</f>
        <v>0</v>
      </c>
      <c r="BJ319" s="13" t="s">
        <v>159</v>
      </c>
      <c r="BK319" s="133">
        <f>ROUND(I319*H319,2)</f>
        <v>0</v>
      </c>
      <c r="BL319" s="13" t="s">
        <v>320</v>
      </c>
      <c r="BM319" s="132" t="s">
        <v>2230</v>
      </c>
    </row>
    <row r="320" spans="2:65" s="1" customFormat="1" ht="37.700000000000003" customHeight="1">
      <c r="B320" s="120"/>
      <c r="C320" s="121">
        <v>156</v>
      </c>
      <c r="D320" s="121" t="s">
        <v>154</v>
      </c>
      <c r="E320" s="122" t="s">
        <v>643</v>
      </c>
      <c r="F320" s="123" t="s">
        <v>644</v>
      </c>
      <c r="G320" s="124" t="s">
        <v>200</v>
      </c>
      <c r="H320" s="125">
        <v>350.57400000000001</v>
      </c>
      <c r="I320" s="126"/>
      <c r="J320" s="126">
        <f>ROUND(I320*H320,2)</f>
        <v>0</v>
      </c>
      <c r="K320" s="127"/>
      <c r="L320" s="25"/>
      <c r="M320" s="128" t="s">
        <v>1</v>
      </c>
      <c r="N320" s="129" t="s">
        <v>40</v>
      </c>
      <c r="O320" s="130">
        <v>0.18099999999999999</v>
      </c>
      <c r="P320" s="130">
        <f>O320*H320</f>
        <v>63.453893999999998</v>
      </c>
      <c r="Q320" s="130">
        <v>2.0000000000000002E-5</v>
      </c>
      <c r="R320" s="130">
        <f>Q320*H320</f>
        <v>7.0114800000000005E-3</v>
      </c>
      <c r="S320" s="130">
        <v>0</v>
      </c>
      <c r="T320" s="131">
        <f>S320*H320</f>
        <v>0</v>
      </c>
      <c r="AR320" s="132" t="s">
        <v>320</v>
      </c>
      <c r="AT320" s="132" t="s">
        <v>154</v>
      </c>
      <c r="AU320" s="132" t="s">
        <v>159</v>
      </c>
      <c r="AY320" s="13" t="s">
        <v>152</v>
      </c>
      <c r="BE320" s="133">
        <f>IF(N320="základná",J320,0)</f>
        <v>0</v>
      </c>
      <c r="BF320" s="133">
        <f>IF(N320="znížená",J320,0)</f>
        <v>0</v>
      </c>
      <c r="BG320" s="133">
        <f>IF(N320="zákl. prenesená",J320,0)</f>
        <v>0</v>
      </c>
      <c r="BH320" s="133">
        <f>IF(N320="zníž. prenesená",J320,0)</f>
        <v>0</v>
      </c>
      <c r="BI320" s="133">
        <f>IF(N320="nulová",J320,0)</f>
        <v>0</v>
      </c>
      <c r="BJ320" s="13" t="s">
        <v>159</v>
      </c>
      <c r="BK320" s="133">
        <f>ROUND(I320*H320,2)</f>
        <v>0</v>
      </c>
      <c r="BL320" s="13" t="s">
        <v>320</v>
      </c>
      <c r="BM320" s="132" t="s">
        <v>2231</v>
      </c>
    </row>
    <row r="321" spans="2:65" s="1" customFormat="1" ht="14.45" customHeight="1">
      <c r="B321" s="120"/>
      <c r="C321" s="121">
        <v>157</v>
      </c>
      <c r="D321" s="121" t="s">
        <v>154</v>
      </c>
      <c r="E321" s="122" t="s">
        <v>646</v>
      </c>
      <c r="F321" s="123" t="s">
        <v>647</v>
      </c>
      <c r="G321" s="124" t="s">
        <v>200</v>
      </c>
      <c r="H321" s="125">
        <v>45.71</v>
      </c>
      <c r="I321" s="126"/>
      <c r="J321" s="126">
        <f>ROUND(I321*H321,2)</f>
        <v>0</v>
      </c>
      <c r="K321" s="127"/>
      <c r="L321" s="25"/>
      <c r="M321" s="128" t="s">
        <v>1</v>
      </c>
      <c r="N321" s="129" t="s">
        <v>40</v>
      </c>
      <c r="O321" s="130">
        <v>0.51800000000000002</v>
      </c>
      <c r="P321" s="130">
        <f>O321*H321</f>
        <v>23.677780000000002</v>
      </c>
      <c r="Q321" s="130">
        <v>1.4E-3</v>
      </c>
      <c r="R321" s="130">
        <f>Q321*H321</f>
        <v>6.3993999999999995E-2</v>
      </c>
      <c r="S321" s="130">
        <v>0</v>
      </c>
      <c r="T321" s="131">
        <f>S321*H321</f>
        <v>0</v>
      </c>
      <c r="AR321" s="132" t="s">
        <v>320</v>
      </c>
      <c r="AT321" s="132" t="s">
        <v>154</v>
      </c>
      <c r="AU321" s="132" t="s">
        <v>159</v>
      </c>
      <c r="AY321" s="13" t="s">
        <v>152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159</v>
      </c>
      <c r="BK321" s="133">
        <f>ROUND(I321*H321,2)</f>
        <v>0</v>
      </c>
      <c r="BL321" s="13" t="s">
        <v>320</v>
      </c>
      <c r="BM321" s="132" t="s">
        <v>2232</v>
      </c>
    </row>
    <row r="322" spans="2:65" s="11" customFormat="1" ht="22.7" customHeight="1">
      <c r="B322" s="109"/>
      <c r="D322" s="110" t="s">
        <v>73</v>
      </c>
      <c r="E322" s="118" t="s">
        <v>649</v>
      </c>
      <c r="F322" s="118" t="s">
        <v>650</v>
      </c>
      <c r="J322" s="119">
        <f>BK322</f>
        <v>0</v>
      </c>
      <c r="L322" s="109"/>
      <c r="M322" s="113"/>
      <c r="P322" s="114">
        <f>SUM(P323:P328)</f>
        <v>64.212752770000009</v>
      </c>
      <c r="R322" s="114">
        <f>SUM(R323:R328)</f>
        <v>0.2145589</v>
      </c>
      <c r="T322" s="115">
        <f>SUM(T323:T328)</f>
        <v>0</v>
      </c>
      <c r="AR322" s="110" t="s">
        <v>159</v>
      </c>
      <c r="AT322" s="116" t="s">
        <v>73</v>
      </c>
      <c r="AU322" s="116" t="s">
        <v>82</v>
      </c>
      <c r="AY322" s="110" t="s">
        <v>152</v>
      </c>
      <c r="BK322" s="117">
        <f>SUM(BK323:BK328)</f>
        <v>0</v>
      </c>
    </row>
    <row r="323" spans="2:65" s="1" customFormat="1" ht="24.2" customHeight="1">
      <c r="B323" s="120"/>
      <c r="C323" s="121">
        <v>158</v>
      </c>
      <c r="D323" s="121" t="s">
        <v>154</v>
      </c>
      <c r="E323" s="122" t="s">
        <v>651</v>
      </c>
      <c r="F323" s="123" t="s">
        <v>652</v>
      </c>
      <c r="G323" s="124" t="s">
        <v>200</v>
      </c>
      <c r="H323" s="125">
        <v>384.613</v>
      </c>
      <c r="I323" s="126"/>
      <c r="J323" s="126">
        <f t="shared" ref="J323:J328" si="120">ROUND(I323*H323,2)</f>
        <v>0</v>
      </c>
      <c r="K323" s="127"/>
      <c r="L323" s="25"/>
      <c r="M323" s="128" t="s">
        <v>1</v>
      </c>
      <c r="N323" s="129" t="s">
        <v>40</v>
      </c>
      <c r="O323" s="130">
        <v>0.03</v>
      </c>
      <c r="P323" s="130">
        <f t="shared" ref="P323:P328" si="121">O323*H323</f>
        <v>11.53839</v>
      </c>
      <c r="Q323" s="130">
        <v>1E-4</v>
      </c>
      <c r="R323" s="130">
        <f t="shared" ref="R323:R328" si="122">Q323*H323</f>
        <v>3.8461300000000004E-2</v>
      </c>
      <c r="S323" s="130">
        <v>0</v>
      </c>
      <c r="T323" s="131">
        <f t="shared" ref="T323:T328" si="123">S323*H323</f>
        <v>0</v>
      </c>
      <c r="AR323" s="132" t="s">
        <v>320</v>
      </c>
      <c r="AT323" s="132" t="s">
        <v>154</v>
      </c>
      <c r="AU323" s="132" t="s">
        <v>159</v>
      </c>
      <c r="AY323" s="13" t="s">
        <v>152</v>
      </c>
      <c r="BE323" s="133">
        <f t="shared" ref="BE323:BE328" si="124">IF(N323="základná",J323,0)</f>
        <v>0</v>
      </c>
      <c r="BF323" s="133">
        <f t="shared" ref="BF323:BF328" si="125">IF(N323="znížená",J323,0)</f>
        <v>0</v>
      </c>
      <c r="BG323" s="133">
        <f t="shared" ref="BG323:BG328" si="126">IF(N323="zákl. prenesená",J323,0)</f>
        <v>0</v>
      </c>
      <c r="BH323" s="133">
        <f t="shared" ref="BH323:BH328" si="127">IF(N323="zníž. prenesená",J323,0)</f>
        <v>0</v>
      </c>
      <c r="BI323" s="133">
        <f t="shared" ref="BI323:BI328" si="128">IF(N323="nulová",J323,0)</f>
        <v>0</v>
      </c>
      <c r="BJ323" s="13" t="s">
        <v>159</v>
      </c>
      <c r="BK323" s="133">
        <f t="shared" ref="BK323:BK328" si="129">ROUND(I323*H323,2)</f>
        <v>0</v>
      </c>
      <c r="BL323" s="13" t="s">
        <v>320</v>
      </c>
      <c r="BM323" s="132" t="s">
        <v>2233</v>
      </c>
    </row>
    <row r="324" spans="2:65" s="1" customFormat="1" ht="24.2" customHeight="1">
      <c r="B324" s="120"/>
      <c r="C324" s="121">
        <v>159</v>
      </c>
      <c r="D324" s="121" t="s">
        <v>154</v>
      </c>
      <c r="E324" s="122" t="s">
        <v>654</v>
      </c>
      <c r="F324" s="123" t="s">
        <v>655</v>
      </c>
      <c r="G324" s="124" t="s">
        <v>200</v>
      </c>
      <c r="H324" s="125">
        <v>384.613</v>
      </c>
      <c r="I324" s="126"/>
      <c r="J324" s="126">
        <f t="shared" si="120"/>
        <v>0</v>
      </c>
      <c r="K324" s="127"/>
      <c r="L324" s="25"/>
      <c r="M324" s="128" t="s">
        <v>1</v>
      </c>
      <c r="N324" s="129" t="s">
        <v>40</v>
      </c>
      <c r="O324" s="130">
        <v>8.3000000000000001E-3</v>
      </c>
      <c r="P324" s="130">
        <f t="shared" si="121"/>
        <v>3.1922879000000002</v>
      </c>
      <c r="Q324" s="130">
        <v>0</v>
      </c>
      <c r="R324" s="130">
        <f t="shared" si="122"/>
        <v>0</v>
      </c>
      <c r="S324" s="130">
        <v>0</v>
      </c>
      <c r="T324" s="131">
        <f t="shared" si="123"/>
        <v>0</v>
      </c>
      <c r="AR324" s="132" t="s">
        <v>320</v>
      </c>
      <c r="AT324" s="132" t="s">
        <v>154</v>
      </c>
      <c r="AU324" s="132" t="s">
        <v>159</v>
      </c>
      <c r="AY324" s="13" t="s">
        <v>152</v>
      </c>
      <c r="BE324" s="133">
        <f t="shared" si="124"/>
        <v>0</v>
      </c>
      <c r="BF324" s="133">
        <f t="shared" si="125"/>
        <v>0</v>
      </c>
      <c r="BG324" s="133">
        <f t="shared" si="126"/>
        <v>0</v>
      </c>
      <c r="BH324" s="133">
        <f t="shared" si="127"/>
        <v>0</v>
      </c>
      <c r="BI324" s="133">
        <f t="shared" si="128"/>
        <v>0</v>
      </c>
      <c r="BJ324" s="13" t="s">
        <v>159</v>
      </c>
      <c r="BK324" s="133">
        <f t="shared" si="129"/>
        <v>0</v>
      </c>
      <c r="BL324" s="13" t="s">
        <v>320</v>
      </c>
      <c r="BM324" s="132" t="s">
        <v>2234</v>
      </c>
    </row>
    <row r="325" spans="2:65" s="1" customFormat="1" ht="24.2" customHeight="1">
      <c r="B325" s="120"/>
      <c r="C325" s="121">
        <v>160</v>
      </c>
      <c r="D325" s="121" t="s">
        <v>154</v>
      </c>
      <c r="E325" s="122" t="s">
        <v>657</v>
      </c>
      <c r="F325" s="123" t="s">
        <v>658</v>
      </c>
      <c r="G325" s="124" t="s">
        <v>200</v>
      </c>
      <c r="H325" s="125">
        <v>384.613</v>
      </c>
      <c r="I325" s="126"/>
      <c r="J325" s="126">
        <f t="shared" si="120"/>
        <v>0</v>
      </c>
      <c r="K325" s="127"/>
      <c r="L325" s="25"/>
      <c r="M325" s="128" t="s">
        <v>1</v>
      </c>
      <c r="N325" s="129" t="s">
        <v>40</v>
      </c>
      <c r="O325" s="130">
        <v>1.023E-2</v>
      </c>
      <c r="P325" s="130">
        <f t="shared" si="121"/>
        <v>3.9345909899999998</v>
      </c>
      <c r="Q325" s="130">
        <v>3.0000000000000001E-5</v>
      </c>
      <c r="R325" s="130">
        <f t="shared" si="122"/>
        <v>1.1538390000000001E-2</v>
      </c>
      <c r="S325" s="130">
        <v>0</v>
      </c>
      <c r="T325" s="131">
        <f t="shared" si="123"/>
        <v>0</v>
      </c>
      <c r="AR325" s="132" t="s">
        <v>320</v>
      </c>
      <c r="AT325" s="132" t="s">
        <v>154</v>
      </c>
      <c r="AU325" s="132" t="s">
        <v>159</v>
      </c>
      <c r="AY325" s="13" t="s">
        <v>152</v>
      </c>
      <c r="BE325" s="133">
        <f t="shared" si="124"/>
        <v>0</v>
      </c>
      <c r="BF325" s="133">
        <f t="shared" si="125"/>
        <v>0</v>
      </c>
      <c r="BG325" s="133">
        <f t="shared" si="126"/>
        <v>0</v>
      </c>
      <c r="BH325" s="133">
        <f t="shared" si="127"/>
        <v>0</v>
      </c>
      <c r="BI325" s="133">
        <f t="shared" si="128"/>
        <v>0</v>
      </c>
      <c r="BJ325" s="13" t="s">
        <v>159</v>
      </c>
      <c r="BK325" s="133">
        <f t="shared" si="129"/>
        <v>0</v>
      </c>
      <c r="BL325" s="13" t="s">
        <v>320</v>
      </c>
      <c r="BM325" s="132" t="s">
        <v>2235</v>
      </c>
    </row>
    <row r="326" spans="2:65" s="1" customFormat="1" ht="14.45" customHeight="1">
      <c r="B326" s="120"/>
      <c r="C326" s="121">
        <v>161</v>
      </c>
      <c r="D326" s="121" t="s">
        <v>154</v>
      </c>
      <c r="E326" s="122" t="s">
        <v>660</v>
      </c>
      <c r="F326" s="123" t="s">
        <v>661</v>
      </c>
      <c r="G326" s="124" t="s">
        <v>200</v>
      </c>
      <c r="H326" s="125">
        <v>20.145</v>
      </c>
      <c r="I326" s="126"/>
      <c r="J326" s="126">
        <f t="shared" si="120"/>
        <v>0</v>
      </c>
      <c r="K326" s="127"/>
      <c r="L326" s="25"/>
      <c r="M326" s="128" t="s">
        <v>1</v>
      </c>
      <c r="N326" s="129" t="s">
        <v>40</v>
      </c>
      <c r="O326" s="130">
        <v>4.4999999999999998E-2</v>
      </c>
      <c r="P326" s="130">
        <f t="shared" si="121"/>
        <v>0.90652499999999991</v>
      </c>
      <c r="Q326" s="130">
        <v>1.4999999999999999E-4</v>
      </c>
      <c r="R326" s="130">
        <f t="shared" si="122"/>
        <v>3.0217499999999997E-3</v>
      </c>
      <c r="S326" s="130">
        <v>0</v>
      </c>
      <c r="T326" s="131">
        <f t="shared" si="123"/>
        <v>0</v>
      </c>
      <c r="AR326" s="132" t="s">
        <v>320</v>
      </c>
      <c r="AT326" s="132" t="s">
        <v>154</v>
      </c>
      <c r="AU326" s="132" t="s">
        <v>159</v>
      </c>
      <c r="AY326" s="13" t="s">
        <v>152</v>
      </c>
      <c r="BE326" s="133">
        <f t="shared" si="124"/>
        <v>0</v>
      </c>
      <c r="BF326" s="133">
        <f t="shared" si="125"/>
        <v>0</v>
      </c>
      <c r="BG326" s="133">
        <f t="shared" si="126"/>
        <v>0</v>
      </c>
      <c r="BH326" s="133">
        <f t="shared" si="127"/>
        <v>0</v>
      </c>
      <c r="BI326" s="133">
        <f t="shared" si="128"/>
        <v>0</v>
      </c>
      <c r="BJ326" s="13" t="s">
        <v>159</v>
      </c>
      <c r="BK326" s="133">
        <f t="shared" si="129"/>
        <v>0</v>
      </c>
      <c r="BL326" s="13" t="s">
        <v>320</v>
      </c>
      <c r="BM326" s="132" t="s">
        <v>2236</v>
      </c>
    </row>
    <row r="327" spans="2:65" s="1" customFormat="1" ht="24.2" customHeight="1">
      <c r="B327" s="120"/>
      <c r="C327" s="121">
        <v>162</v>
      </c>
      <c r="D327" s="121" t="s">
        <v>154</v>
      </c>
      <c r="E327" s="122" t="s">
        <v>663</v>
      </c>
      <c r="F327" s="123" t="s">
        <v>664</v>
      </c>
      <c r="G327" s="124" t="s">
        <v>200</v>
      </c>
      <c r="H327" s="125">
        <v>203</v>
      </c>
      <c r="I327" s="126"/>
      <c r="J327" s="126">
        <f t="shared" si="120"/>
        <v>0</v>
      </c>
      <c r="K327" s="127"/>
      <c r="L327" s="25"/>
      <c r="M327" s="128" t="s">
        <v>1</v>
      </c>
      <c r="N327" s="129" t="s">
        <v>40</v>
      </c>
      <c r="O327" s="130">
        <v>6.5000000000000002E-2</v>
      </c>
      <c r="P327" s="130">
        <f t="shared" si="121"/>
        <v>13.195</v>
      </c>
      <c r="Q327" s="130">
        <v>0</v>
      </c>
      <c r="R327" s="130">
        <f t="shared" si="122"/>
        <v>0</v>
      </c>
      <c r="S327" s="130">
        <v>0</v>
      </c>
      <c r="T327" s="131">
        <f t="shared" si="123"/>
        <v>0</v>
      </c>
      <c r="AR327" s="132" t="s">
        <v>320</v>
      </c>
      <c r="AT327" s="132" t="s">
        <v>154</v>
      </c>
      <c r="AU327" s="132" t="s">
        <v>159</v>
      </c>
      <c r="AY327" s="13" t="s">
        <v>152</v>
      </c>
      <c r="BE327" s="133">
        <f t="shared" si="124"/>
        <v>0</v>
      </c>
      <c r="BF327" s="133">
        <f t="shared" si="125"/>
        <v>0</v>
      </c>
      <c r="BG327" s="133">
        <f t="shared" si="126"/>
        <v>0</v>
      </c>
      <c r="BH327" s="133">
        <f t="shared" si="127"/>
        <v>0</v>
      </c>
      <c r="BI327" s="133">
        <f t="shared" si="128"/>
        <v>0</v>
      </c>
      <c r="BJ327" s="13" t="s">
        <v>159</v>
      </c>
      <c r="BK327" s="133">
        <f t="shared" si="129"/>
        <v>0</v>
      </c>
      <c r="BL327" s="13" t="s">
        <v>320</v>
      </c>
      <c r="BM327" s="132" t="s">
        <v>2237</v>
      </c>
    </row>
    <row r="328" spans="2:65" s="1" customFormat="1" ht="24.2" customHeight="1">
      <c r="B328" s="120"/>
      <c r="C328" s="121">
        <v>163</v>
      </c>
      <c r="D328" s="121" t="s">
        <v>154</v>
      </c>
      <c r="E328" s="122" t="s">
        <v>666</v>
      </c>
      <c r="F328" s="123" t="s">
        <v>667</v>
      </c>
      <c r="G328" s="124" t="s">
        <v>200</v>
      </c>
      <c r="H328" s="125">
        <v>384.613</v>
      </c>
      <c r="I328" s="126"/>
      <c r="J328" s="126">
        <f t="shared" si="120"/>
        <v>0</v>
      </c>
      <c r="K328" s="127"/>
      <c r="L328" s="25"/>
      <c r="M328" s="128" t="s">
        <v>1</v>
      </c>
      <c r="N328" s="129" t="s">
        <v>40</v>
      </c>
      <c r="O328" s="130">
        <v>8.1759999999999999E-2</v>
      </c>
      <c r="P328" s="130">
        <f t="shared" si="121"/>
        <v>31.445958879999999</v>
      </c>
      <c r="Q328" s="130">
        <v>4.2000000000000002E-4</v>
      </c>
      <c r="R328" s="130">
        <f t="shared" si="122"/>
        <v>0.16153745999999999</v>
      </c>
      <c r="S328" s="130">
        <v>0</v>
      </c>
      <c r="T328" s="131">
        <f t="shared" si="123"/>
        <v>0</v>
      </c>
      <c r="AR328" s="132" t="s">
        <v>320</v>
      </c>
      <c r="AT328" s="132" t="s">
        <v>154</v>
      </c>
      <c r="AU328" s="132" t="s">
        <v>159</v>
      </c>
      <c r="AY328" s="13" t="s">
        <v>152</v>
      </c>
      <c r="BE328" s="133">
        <f t="shared" si="124"/>
        <v>0</v>
      </c>
      <c r="BF328" s="133">
        <f t="shared" si="125"/>
        <v>0</v>
      </c>
      <c r="BG328" s="133">
        <f t="shared" si="126"/>
        <v>0</v>
      </c>
      <c r="BH328" s="133">
        <f t="shared" si="127"/>
        <v>0</v>
      </c>
      <c r="BI328" s="133">
        <f t="shared" si="128"/>
        <v>0</v>
      </c>
      <c r="BJ328" s="13" t="s">
        <v>159</v>
      </c>
      <c r="BK328" s="133">
        <f t="shared" si="129"/>
        <v>0</v>
      </c>
      <c r="BL328" s="13" t="s">
        <v>320</v>
      </c>
      <c r="BM328" s="132" t="s">
        <v>2238</v>
      </c>
    </row>
    <row r="329" spans="2:65" s="11" customFormat="1" ht="22.7" hidden="1" customHeight="1">
      <c r="B329" s="109"/>
      <c r="D329" s="110" t="s">
        <v>73</v>
      </c>
      <c r="E329" s="118" t="s">
        <v>2239</v>
      </c>
      <c r="F329" s="118" t="s">
        <v>2240</v>
      </c>
      <c r="J329" s="119">
        <f>BK329</f>
        <v>0</v>
      </c>
      <c r="L329" s="109"/>
      <c r="M329" s="113"/>
      <c r="P329" s="114">
        <f>SUM(P330:P333)</f>
        <v>0</v>
      </c>
      <c r="R329" s="114">
        <f>SUM(R330:R333)</f>
        <v>0</v>
      </c>
      <c r="T329" s="115">
        <f>SUM(T330:T333)</f>
        <v>0</v>
      </c>
      <c r="AR329" s="110" t="s">
        <v>159</v>
      </c>
      <c r="AT329" s="116" t="s">
        <v>73</v>
      </c>
      <c r="AU329" s="116" t="s">
        <v>82</v>
      </c>
      <c r="AY329" s="110" t="s">
        <v>152</v>
      </c>
      <c r="BK329" s="117">
        <f>SUM(BK330:BK333)</f>
        <v>0</v>
      </c>
    </row>
    <row r="330" spans="2:65" s="1" customFormat="1" ht="24.2" hidden="1" customHeight="1">
      <c r="B330" s="120"/>
      <c r="C330" s="121" t="s">
        <v>1790</v>
      </c>
      <c r="D330" s="121" t="s">
        <v>154</v>
      </c>
      <c r="E330" s="122" t="s">
        <v>2241</v>
      </c>
      <c r="F330" s="123" t="s">
        <v>2242</v>
      </c>
      <c r="G330" s="124" t="s">
        <v>2243</v>
      </c>
      <c r="H330" s="125">
        <v>1</v>
      </c>
      <c r="I330" s="126">
        <v>0</v>
      </c>
      <c r="J330" s="126">
        <f>ROUND(I330*H330,2)</f>
        <v>0</v>
      </c>
      <c r="K330" s="127"/>
      <c r="L330" s="25"/>
      <c r="M330" s="128" t="s">
        <v>1</v>
      </c>
      <c r="N330" s="129" t="s">
        <v>40</v>
      </c>
      <c r="O330" s="130">
        <v>0</v>
      </c>
      <c r="P330" s="130">
        <f>O330*H330</f>
        <v>0</v>
      </c>
      <c r="Q330" s="130">
        <v>0</v>
      </c>
      <c r="R330" s="130">
        <f>Q330*H330</f>
        <v>0</v>
      </c>
      <c r="S330" s="130">
        <v>0</v>
      </c>
      <c r="T330" s="131">
        <f>S330*H330</f>
        <v>0</v>
      </c>
      <c r="AR330" s="132" t="s">
        <v>158</v>
      </c>
      <c r="AT330" s="132" t="s">
        <v>154</v>
      </c>
      <c r="AU330" s="132" t="s">
        <v>159</v>
      </c>
      <c r="AY330" s="13" t="s">
        <v>152</v>
      </c>
      <c r="BE330" s="133">
        <f>IF(N330="základná",J330,0)</f>
        <v>0</v>
      </c>
      <c r="BF330" s="133">
        <f>IF(N330="znížená",J330,0)</f>
        <v>0</v>
      </c>
      <c r="BG330" s="133">
        <f>IF(N330="zákl. prenesená",J330,0)</f>
        <v>0</v>
      </c>
      <c r="BH330" s="133">
        <f>IF(N330="zníž. prenesená",J330,0)</f>
        <v>0</v>
      </c>
      <c r="BI330" s="133">
        <f>IF(N330="nulová",J330,0)</f>
        <v>0</v>
      </c>
      <c r="BJ330" s="13" t="s">
        <v>159</v>
      </c>
      <c r="BK330" s="133">
        <f>ROUND(I330*H330,2)</f>
        <v>0</v>
      </c>
      <c r="BL330" s="13" t="s">
        <v>158</v>
      </c>
      <c r="BM330" s="132" t="s">
        <v>2244</v>
      </c>
    </row>
    <row r="331" spans="2:65" s="1" customFormat="1" ht="24.2" hidden="1" customHeight="1">
      <c r="B331" s="120"/>
      <c r="C331" s="121" t="s">
        <v>1792</v>
      </c>
      <c r="D331" s="121" t="s">
        <v>154</v>
      </c>
      <c r="E331" s="122" t="s">
        <v>2245</v>
      </c>
      <c r="F331" s="123" t="s">
        <v>2246</v>
      </c>
      <c r="G331" s="124" t="s">
        <v>2243</v>
      </c>
      <c r="H331" s="125">
        <v>1</v>
      </c>
      <c r="I331" s="126">
        <v>0</v>
      </c>
      <c r="J331" s="126">
        <f>ROUND(I331*H331,2)</f>
        <v>0</v>
      </c>
      <c r="K331" s="127"/>
      <c r="L331" s="25"/>
      <c r="M331" s="128" t="s">
        <v>1</v>
      </c>
      <c r="N331" s="129" t="s">
        <v>40</v>
      </c>
      <c r="O331" s="130">
        <v>0</v>
      </c>
      <c r="P331" s="130">
        <f>O331*H331</f>
        <v>0</v>
      </c>
      <c r="Q331" s="130">
        <v>0</v>
      </c>
      <c r="R331" s="130">
        <f>Q331*H331</f>
        <v>0</v>
      </c>
      <c r="S331" s="130">
        <v>0</v>
      </c>
      <c r="T331" s="131">
        <f>S331*H331</f>
        <v>0</v>
      </c>
      <c r="AR331" s="132" t="s">
        <v>158</v>
      </c>
      <c r="AT331" s="132" t="s">
        <v>154</v>
      </c>
      <c r="AU331" s="132" t="s">
        <v>159</v>
      </c>
      <c r="AY331" s="13" t="s">
        <v>152</v>
      </c>
      <c r="BE331" s="133">
        <f>IF(N331="základná",J331,0)</f>
        <v>0</v>
      </c>
      <c r="BF331" s="133">
        <f>IF(N331="znížená",J331,0)</f>
        <v>0</v>
      </c>
      <c r="BG331" s="133">
        <f>IF(N331="zákl. prenesená",J331,0)</f>
        <v>0</v>
      </c>
      <c r="BH331" s="133">
        <f>IF(N331="zníž. prenesená",J331,0)</f>
        <v>0</v>
      </c>
      <c r="BI331" s="133">
        <f>IF(N331="nulová",J331,0)</f>
        <v>0</v>
      </c>
      <c r="BJ331" s="13" t="s">
        <v>159</v>
      </c>
      <c r="BK331" s="133">
        <f>ROUND(I331*H331,2)</f>
        <v>0</v>
      </c>
      <c r="BL331" s="13" t="s">
        <v>158</v>
      </c>
      <c r="BM331" s="132" t="s">
        <v>2247</v>
      </c>
    </row>
    <row r="332" spans="2:65" s="1" customFormat="1" ht="24.2" hidden="1" customHeight="1">
      <c r="B332" s="120"/>
      <c r="C332" s="121" t="s">
        <v>1795</v>
      </c>
      <c r="D332" s="121" t="s">
        <v>154</v>
      </c>
      <c r="E332" s="122" t="s">
        <v>2248</v>
      </c>
      <c r="F332" s="123" t="s">
        <v>2249</v>
      </c>
      <c r="G332" s="124" t="s">
        <v>2243</v>
      </c>
      <c r="H332" s="125">
        <v>1</v>
      </c>
      <c r="I332" s="126">
        <v>0</v>
      </c>
      <c r="J332" s="126">
        <f>ROUND(I332*H332,2)</f>
        <v>0</v>
      </c>
      <c r="K332" s="127"/>
      <c r="L332" s="25"/>
      <c r="M332" s="128" t="s">
        <v>1</v>
      </c>
      <c r="N332" s="129" t="s">
        <v>40</v>
      </c>
      <c r="O332" s="130">
        <v>0</v>
      </c>
      <c r="P332" s="130">
        <f>O332*H332</f>
        <v>0</v>
      </c>
      <c r="Q332" s="130">
        <v>0</v>
      </c>
      <c r="R332" s="130">
        <f>Q332*H332</f>
        <v>0</v>
      </c>
      <c r="S332" s="130">
        <v>0</v>
      </c>
      <c r="T332" s="131">
        <f>S332*H332</f>
        <v>0</v>
      </c>
      <c r="AR332" s="132" t="s">
        <v>158</v>
      </c>
      <c r="AT332" s="132" t="s">
        <v>154</v>
      </c>
      <c r="AU332" s="132" t="s">
        <v>159</v>
      </c>
      <c r="AY332" s="13" t="s">
        <v>152</v>
      </c>
      <c r="BE332" s="133">
        <f>IF(N332="základná",J332,0)</f>
        <v>0</v>
      </c>
      <c r="BF332" s="133">
        <f>IF(N332="znížená",J332,0)</f>
        <v>0</v>
      </c>
      <c r="BG332" s="133">
        <f>IF(N332="zákl. prenesená",J332,0)</f>
        <v>0</v>
      </c>
      <c r="BH332" s="133">
        <f>IF(N332="zníž. prenesená",J332,0)</f>
        <v>0</v>
      </c>
      <c r="BI332" s="133">
        <f>IF(N332="nulová",J332,0)</f>
        <v>0</v>
      </c>
      <c r="BJ332" s="13" t="s">
        <v>159</v>
      </c>
      <c r="BK332" s="133">
        <f>ROUND(I332*H332,2)</f>
        <v>0</v>
      </c>
      <c r="BL332" s="13" t="s">
        <v>158</v>
      </c>
      <c r="BM332" s="132" t="s">
        <v>2250</v>
      </c>
    </row>
    <row r="333" spans="2:65" s="1" customFormat="1" ht="14.45" hidden="1" customHeight="1">
      <c r="B333" s="120"/>
      <c r="C333" s="121" t="s">
        <v>1799</v>
      </c>
      <c r="D333" s="121" t="s">
        <v>154</v>
      </c>
      <c r="E333" s="122" t="s">
        <v>2251</v>
      </c>
      <c r="F333" s="123" t="s">
        <v>2252</v>
      </c>
      <c r="G333" s="124" t="s">
        <v>2243</v>
      </c>
      <c r="H333" s="125">
        <v>1</v>
      </c>
      <c r="I333" s="126">
        <v>0</v>
      </c>
      <c r="J333" s="126">
        <f>ROUND(I333*H333,2)</f>
        <v>0</v>
      </c>
      <c r="K333" s="127"/>
      <c r="L333" s="25"/>
      <c r="M333" s="144" t="s">
        <v>1</v>
      </c>
      <c r="N333" s="145" t="s">
        <v>40</v>
      </c>
      <c r="O333" s="146">
        <v>0</v>
      </c>
      <c r="P333" s="146">
        <f>O333*H333</f>
        <v>0</v>
      </c>
      <c r="Q333" s="146">
        <v>0</v>
      </c>
      <c r="R333" s="146">
        <f>Q333*H333</f>
        <v>0</v>
      </c>
      <c r="S333" s="146">
        <v>0</v>
      </c>
      <c r="T333" s="147">
        <f>S333*H333</f>
        <v>0</v>
      </c>
      <c r="AR333" s="132" t="s">
        <v>158</v>
      </c>
      <c r="AT333" s="132" t="s">
        <v>154</v>
      </c>
      <c r="AU333" s="132" t="s">
        <v>159</v>
      </c>
      <c r="AY333" s="13" t="s">
        <v>152</v>
      </c>
      <c r="BE333" s="133">
        <f>IF(N333="základná",J333,0)</f>
        <v>0</v>
      </c>
      <c r="BF333" s="133">
        <f>IF(N333="znížená",J333,0)</f>
        <v>0</v>
      </c>
      <c r="BG333" s="133">
        <f>IF(N333="zákl. prenesená",J333,0)</f>
        <v>0</v>
      </c>
      <c r="BH333" s="133">
        <f>IF(N333="zníž. prenesená",J333,0)</f>
        <v>0</v>
      </c>
      <c r="BI333" s="133">
        <f>IF(N333="nulová",J333,0)</f>
        <v>0</v>
      </c>
      <c r="BJ333" s="13" t="s">
        <v>159</v>
      </c>
      <c r="BK333" s="133">
        <f>ROUND(I333*H333,2)</f>
        <v>0</v>
      </c>
      <c r="BL333" s="13" t="s">
        <v>158</v>
      </c>
      <c r="BM333" s="132" t="s">
        <v>2253</v>
      </c>
    </row>
    <row r="334" spans="2:65" s="1" customFormat="1" ht="6.95" customHeight="1">
      <c r="B334" s="37"/>
      <c r="C334" s="38"/>
      <c r="D334" s="38"/>
      <c r="E334" s="38"/>
      <c r="F334" s="38"/>
      <c r="G334" s="38"/>
      <c r="H334" s="38"/>
      <c r="I334" s="38"/>
      <c r="J334" s="38"/>
      <c r="K334" s="38"/>
      <c r="L334" s="25"/>
    </row>
  </sheetData>
  <autoFilter ref="C140:K333" xr:uid="{00000000-0009-0000-0000-000008000000}"/>
  <mergeCells count="8">
    <mergeCell ref="E131:H131"/>
    <mergeCell ref="E133:H133"/>
    <mergeCell ref="L2:V2"/>
    <mergeCell ref="E7:H7"/>
    <mergeCell ref="E9:H9"/>
    <mergeCell ref="E27:H27"/>
    <mergeCell ref="E85:H85"/>
    <mergeCell ref="E87:H87"/>
  </mergeCells>
  <phoneticPr fontId="0" type="noConversion"/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10">
    <pageSetUpPr fitToPage="1"/>
  </sheetPr>
  <dimension ref="B2:BM178"/>
  <sheetViews>
    <sheetView showGridLines="0" topLeftCell="A7" workbookViewId="0">
      <selection activeCell="E24" sqref="E24"/>
    </sheetView>
  </sheetViews>
  <sheetFormatPr defaultColWidth="12" defaultRowHeight="11.1"/>
  <cols>
    <col min="1" max="1" width="8.1640625" customWidth="1"/>
    <col min="2" max="2" width="1.1640625" customWidth="1"/>
    <col min="3" max="4" width="4.1640625" customWidth="1"/>
    <col min="5" max="5" width="17.1640625" customWidth="1"/>
    <col min="6" max="6" width="50.6640625" customWidth="1"/>
    <col min="7" max="7" width="7.5" customWidth="1"/>
    <col min="8" max="8" width="11.5" customWidth="1"/>
    <col min="9" max="10" width="20.1640625" customWidth="1"/>
    <col min="11" max="11" width="20.1640625" hidden="1" customWidth="1"/>
    <col min="12" max="12" width="9.1640625" customWidth="1"/>
    <col min="13" max="13" width="10.6640625" hidden="1" customWidth="1"/>
    <col min="14" max="14" width="9.1640625" hidden="1"/>
    <col min="15" max="20" width="14.1640625" hidden="1" customWidth="1"/>
    <col min="21" max="21" width="16.1640625" hidden="1" customWidth="1"/>
    <col min="22" max="22" width="12.1640625" customWidth="1"/>
    <col min="23" max="23" width="16.1640625" customWidth="1"/>
    <col min="24" max="24" width="12.1640625" customWidth="1"/>
    <col min="25" max="25" width="15" customWidth="1"/>
    <col min="26" max="26" width="11" customWidth="1"/>
    <col min="27" max="27" width="15" customWidth="1"/>
    <col min="28" max="28" width="16.1640625" customWidth="1"/>
    <col min="29" max="29" width="11" customWidth="1"/>
    <col min="30" max="30" width="15" customWidth="1"/>
    <col min="31" max="31" width="16.1640625" customWidth="1"/>
    <col min="44" max="65" width="9.1640625" hidden="1"/>
  </cols>
  <sheetData>
    <row r="2" spans="2:46" ht="36.950000000000003" customHeight="1">
      <c r="L2" s="520" t="s">
        <v>5</v>
      </c>
      <c r="M2" s="567"/>
      <c r="N2" s="567"/>
      <c r="O2" s="567"/>
      <c r="P2" s="567"/>
      <c r="Q2" s="567"/>
      <c r="R2" s="567"/>
      <c r="S2" s="567"/>
      <c r="T2" s="567"/>
      <c r="U2" s="567"/>
      <c r="V2" s="567"/>
      <c r="AT2" s="13" t="s">
        <v>96</v>
      </c>
    </row>
    <row r="3" spans="2:46" ht="6.95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customHeight="1">
      <c r="B4" s="16"/>
      <c r="D4" s="17" t="s">
        <v>106</v>
      </c>
      <c r="L4" s="16"/>
      <c r="M4" s="76" t="s">
        <v>9</v>
      </c>
      <c r="AT4" s="13" t="s">
        <v>3</v>
      </c>
    </row>
    <row r="5" spans="2:46" ht="6.95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24" t="str">
        <f>'Rekapitulácia stavby'!K6</f>
        <v>Revitalizácia centra s ohľadom na zmenu klímy</v>
      </c>
      <c r="F7" s="525"/>
      <c r="G7" s="525"/>
      <c r="H7" s="525"/>
      <c r="L7" s="16"/>
    </row>
    <row r="8" spans="2:46" s="1" customFormat="1" ht="12" customHeight="1">
      <c r="B8" s="25"/>
      <c r="D8" s="22" t="s">
        <v>107</v>
      </c>
      <c r="L8" s="25"/>
    </row>
    <row r="9" spans="2:46" s="1" customFormat="1" ht="16.5" customHeight="1">
      <c r="B9" s="25"/>
      <c r="E9" s="517" t="s">
        <v>2254</v>
      </c>
      <c r="F9" s="526"/>
      <c r="G9" s="526"/>
      <c r="H9" s="52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" customHeight="1">
      <c r="B13" s="25"/>
      <c r="L13" s="25"/>
    </row>
    <row r="14" spans="2:46" s="1" customFormat="1" ht="12" customHeight="1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6.95" customHeight="1">
      <c r="B16" s="25"/>
      <c r="L16" s="25"/>
    </row>
    <row r="17" spans="2:12" s="1" customFormat="1" ht="12" customHeight="1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6.95" customHeight="1">
      <c r="B19" s="25"/>
      <c r="L19" s="25"/>
    </row>
    <row r="20" spans="2:12" s="1" customFormat="1" ht="12" customHeight="1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6.95" customHeight="1">
      <c r="B22" s="25"/>
      <c r="L22" s="25"/>
    </row>
    <row r="23" spans="2:12" s="1" customFormat="1" ht="12" customHeight="1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>
      <c r="B24" s="25"/>
      <c r="E24" s="20"/>
      <c r="I24" s="22" t="s">
        <v>24</v>
      </c>
      <c r="J24" s="20"/>
      <c r="L24" s="25"/>
    </row>
    <row r="25" spans="2:12" s="1" customFormat="1" ht="6.95" customHeight="1">
      <c r="B25" s="25"/>
      <c r="L25" s="25"/>
    </row>
    <row r="26" spans="2:12" s="1" customFormat="1" ht="12" customHeight="1">
      <c r="B26" s="25"/>
      <c r="D26" s="22" t="s">
        <v>32</v>
      </c>
      <c r="L26" s="25"/>
    </row>
    <row r="27" spans="2:12" s="7" customFormat="1" ht="83.25" customHeight="1">
      <c r="B27" s="77"/>
      <c r="E27" s="523" t="s">
        <v>33</v>
      </c>
      <c r="F27" s="523"/>
      <c r="G27" s="523"/>
      <c r="H27" s="523"/>
      <c r="L27" s="77"/>
    </row>
    <row r="28" spans="2:12" s="1" customFormat="1" ht="6.95" customHeight="1">
      <c r="B28" s="25"/>
      <c r="L28" s="25"/>
    </row>
    <row r="29" spans="2:12" s="1" customFormat="1" ht="6.95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34</v>
      </c>
      <c r="J30" s="56">
        <f>ROUND(J127, 2)</f>
        <v>0</v>
      </c>
      <c r="L30" s="25"/>
    </row>
    <row r="31" spans="2:12" s="1" customFormat="1" ht="6.95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45" customHeight="1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45" customHeight="1">
      <c r="B33" s="25"/>
      <c r="D33" s="46" t="s">
        <v>38</v>
      </c>
      <c r="E33" s="22" t="s">
        <v>39</v>
      </c>
      <c r="F33" s="79">
        <f>ROUND((SUM(BE127:BE177)),  2)</f>
        <v>0</v>
      </c>
      <c r="I33" s="80">
        <v>0.23</v>
      </c>
      <c r="J33" s="79">
        <f>ROUND(((SUM(BE127:BE177))*I33),  2)</f>
        <v>0</v>
      </c>
      <c r="L33" s="25"/>
    </row>
    <row r="34" spans="2:12" s="1" customFormat="1" ht="14.45" customHeight="1">
      <c r="B34" s="25"/>
      <c r="E34" s="22" t="s">
        <v>40</v>
      </c>
      <c r="F34" s="79">
        <f>ROUND((SUM(BF127:BF177)),  2)</f>
        <v>0</v>
      </c>
      <c r="I34" s="80">
        <v>0.23</v>
      </c>
      <c r="J34" s="79">
        <f>ROUND(((SUM(BF127:BF177))*I34),  2)</f>
        <v>0</v>
      </c>
      <c r="L34" s="25"/>
    </row>
    <row r="35" spans="2:12" s="1" customFormat="1" ht="14.45" hidden="1" customHeight="1">
      <c r="B35" s="25"/>
      <c r="E35" s="22" t="s">
        <v>41</v>
      </c>
      <c r="F35" s="79">
        <f>ROUND((SUM(BG127:BG177)),  2)</f>
        <v>0</v>
      </c>
      <c r="I35" s="80">
        <v>0.23</v>
      </c>
      <c r="J35" s="79">
        <f>0</f>
        <v>0</v>
      </c>
      <c r="L35" s="25"/>
    </row>
    <row r="36" spans="2:12" s="1" customFormat="1" ht="14.45" hidden="1" customHeight="1">
      <c r="B36" s="25"/>
      <c r="E36" s="22" t="s">
        <v>42</v>
      </c>
      <c r="F36" s="79">
        <f>ROUND((SUM(BH127:BH177)),  2)</f>
        <v>0</v>
      </c>
      <c r="I36" s="80">
        <v>0.23</v>
      </c>
      <c r="J36" s="79">
        <f>0</f>
        <v>0</v>
      </c>
      <c r="L36" s="25"/>
    </row>
    <row r="37" spans="2:12" s="1" customFormat="1" ht="14.45" hidden="1" customHeight="1">
      <c r="B37" s="25"/>
      <c r="E37" s="22" t="s">
        <v>43</v>
      </c>
      <c r="F37" s="79">
        <f>ROUND((SUM(BI127:BI177)),  2)</f>
        <v>0</v>
      </c>
      <c r="I37" s="80">
        <v>0</v>
      </c>
      <c r="J37" s="79">
        <f>0</f>
        <v>0</v>
      </c>
      <c r="L37" s="25"/>
    </row>
    <row r="38" spans="2:12" s="1" customFormat="1" ht="6.95" customHeight="1">
      <c r="B38" s="25"/>
      <c r="L38" s="25"/>
    </row>
    <row r="39" spans="2:12" s="1" customFormat="1" ht="25.5" customHeight="1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45" customHeight="1">
      <c r="B40" s="25"/>
      <c r="L40" s="25"/>
    </row>
    <row r="41" spans="2:12" ht="14.45" customHeight="1">
      <c r="B41" s="16"/>
      <c r="L41" s="16"/>
    </row>
    <row r="42" spans="2:12" ht="14.45" customHeight="1">
      <c r="B42" s="16"/>
      <c r="L42" s="16"/>
    </row>
    <row r="43" spans="2:12" ht="14.45" customHeight="1">
      <c r="B43" s="16"/>
      <c r="L43" s="16"/>
    </row>
    <row r="44" spans="2:12" ht="14.45" customHeight="1">
      <c r="B44" s="16"/>
      <c r="L44" s="16"/>
    </row>
    <row r="45" spans="2:12" ht="14.45" customHeight="1">
      <c r="B45" s="16"/>
      <c r="L45" s="16"/>
    </row>
    <row r="46" spans="2:12" ht="14.45" customHeight="1">
      <c r="B46" s="16"/>
      <c r="L46" s="16"/>
    </row>
    <row r="47" spans="2:12" ht="14.45" customHeight="1">
      <c r="B47" s="16"/>
      <c r="L47" s="16"/>
    </row>
    <row r="48" spans="2:12" ht="14.45" customHeight="1">
      <c r="B48" s="16"/>
      <c r="L48" s="16"/>
    </row>
    <row r="49" spans="2:12" ht="14.45" customHeight="1">
      <c r="B49" s="16"/>
      <c r="L49" s="16"/>
    </row>
    <row r="50" spans="2:12" s="1" customFormat="1" ht="14.45" customHeight="1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2.95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2.95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2.95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4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6.95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4.95" customHeight="1">
      <c r="B82" s="25"/>
      <c r="C82" s="17" t="s">
        <v>109</v>
      </c>
      <c r="L82" s="25"/>
    </row>
    <row r="83" spans="2:47" s="1" customFormat="1" ht="6.95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24" t="str">
        <f>E7</f>
        <v>Revitalizácia centra s ohľadom na zmenu klímy</v>
      </c>
      <c r="F85" s="525"/>
      <c r="G85" s="525"/>
      <c r="H85" s="525"/>
      <c r="L85" s="25"/>
    </row>
    <row r="86" spans="2:47" s="1" customFormat="1" ht="12" customHeight="1">
      <c r="B86" s="25"/>
      <c r="C86" s="22" t="s">
        <v>107</v>
      </c>
      <c r="L86" s="25"/>
    </row>
    <row r="87" spans="2:47" s="1" customFormat="1" ht="16.5" customHeight="1">
      <c r="B87" s="25"/>
      <c r="E87" s="517" t="str">
        <f>E9</f>
        <v>SO02´ - Búracie práce</v>
      </c>
      <c r="F87" s="526"/>
      <c r="G87" s="526"/>
      <c r="H87" s="526"/>
      <c r="L87" s="25"/>
    </row>
    <row r="88" spans="2:47" s="1" customFormat="1" ht="6.95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6.95" customHeight="1">
      <c r="B90" s="25"/>
      <c r="L90" s="25"/>
    </row>
    <row r="91" spans="2:47" s="1" customFormat="1" ht="39.950000000000003" customHeight="1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6" customHeight="1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35" customHeight="1">
      <c r="B93" s="25"/>
      <c r="L93" s="25"/>
    </row>
    <row r="94" spans="2:47" s="1" customFormat="1" ht="29.25" customHeight="1">
      <c r="B94" s="25"/>
      <c r="C94" s="89" t="s">
        <v>110</v>
      </c>
      <c r="D94" s="81"/>
      <c r="E94" s="81"/>
      <c r="F94" s="81"/>
      <c r="G94" s="81"/>
      <c r="H94" s="81"/>
      <c r="I94" s="81"/>
      <c r="J94" s="90" t="s">
        <v>111</v>
      </c>
      <c r="K94" s="81"/>
      <c r="L94" s="25"/>
    </row>
    <row r="95" spans="2:47" s="1" customFormat="1" ht="10.35" customHeight="1">
      <c r="B95" s="25"/>
      <c r="L95" s="25"/>
    </row>
    <row r="96" spans="2:47" s="1" customFormat="1" ht="22.7" customHeight="1">
      <c r="B96" s="25"/>
      <c r="C96" s="91" t="s">
        <v>112</v>
      </c>
      <c r="J96" s="56">
        <f>J127</f>
        <v>0</v>
      </c>
      <c r="L96" s="25"/>
      <c r="AU96" s="13" t="s">
        <v>113</v>
      </c>
    </row>
    <row r="97" spans="2:12" s="8" customFormat="1" ht="24.95" customHeight="1">
      <c r="B97" s="92"/>
      <c r="D97" s="93" t="s">
        <v>114</v>
      </c>
      <c r="E97" s="94"/>
      <c r="F97" s="94"/>
      <c r="G97" s="94"/>
      <c r="H97" s="94"/>
      <c r="I97" s="94"/>
      <c r="J97" s="95">
        <f>J128</f>
        <v>0</v>
      </c>
      <c r="L97" s="92"/>
    </row>
    <row r="98" spans="2:12" s="9" customFormat="1" ht="20.100000000000001" customHeight="1">
      <c r="B98" s="96"/>
      <c r="D98" s="97" t="s">
        <v>120</v>
      </c>
      <c r="E98" s="98"/>
      <c r="F98" s="98"/>
      <c r="G98" s="98"/>
      <c r="H98" s="98"/>
      <c r="I98" s="98"/>
      <c r="J98" s="99">
        <f>J129</f>
        <v>0</v>
      </c>
      <c r="L98" s="96"/>
    </row>
    <row r="99" spans="2:12" s="9" customFormat="1" ht="20.100000000000001" customHeight="1">
      <c r="B99" s="96"/>
      <c r="D99" s="97" t="s">
        <v>121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8" customFormat="1" ht="24.95" customHeight="1">
      <c r="B100" s="92"/>
      <c r="D100" s="93" t="s">
        <v>122</v>
      </c>
      <c r="E100" s="94"/>
      <c r="F100" s="94"/>
      <c r="G100" s="94"/>
      <c r="H100" s="94"/>
      <c r="I100" s="94"/>
      <c r="J100" s="95">
        <f>J155</f>
        <v>0</v>
      </c>
      <c r="L100" s="92"/>
    </row>
    <row r="101" spans="2:12" s="9" customFormat="1" ht="20.100000000000001" customHeight="1">
      <c r="B101" s="96"/>
      <c r="D101" s="97" t="s">
        <v>674</v>
      </c>
      <c r="E101" s="98"/>
      <c r="F101" s="98"/>
      <c r="G101" s="98"/>
      <c r="H101" s="98"/>
      <c r="I101" s="98"/>
      <c r="J101" s="99">
        <f>J156</f>
        <v>0</v>
      </c>
      <c r="L101" s="96"/>
    </row>
    <row r="102" spans="2:12" s="9" customFormat="1" ht="20.100000000000001" customHeight="1">
      <c r="B102" s="96"/>
      <c r="D102" s="97" t="s">
        <v>125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.100000000000001" customHeight="1">
      <c r="B103" s="96"/>
      <c r="D103" s="97" t="s">
        <v>126</v>
      </c>
      <c r="E103" s="98"/>
      <c r="F103" s="98"/>
      <c r="G103" s="98"/>
      <c r="H103" s="98"/>
      <c r="I103" s="98"/>
      <c r="J103" s="99">
        <f>J163</f>
        <v>0</v>
      </c>
      <c r="L103" s="96"/>
    </row>
    <row r="104" spans="2:12" s="9" customFormat="1" ht="20.100000000000001" customHeight="1">
      <c r="B104" s="96"/>
      <c r="D104" s="97" t="s">
        <v>127</v>
      </c>
      <c r="E104" s="98"/>
      <c r="F104" s="98"/>
      <c r="G104" s="98"/>
      <c r="H104" s="98"/>
      <c r="I104" s="98"/>
      <c r="J104" s="99">
        <f>J165</f>
        <v>0</v>
      </c>
      <c r="L104" s="96"/>
    </row>
    <row r="105" spans="2:12" s="9" customFormat="1" ht="20.100000000000001" customHeight="1">
      <c r="B105" s="96"/>
      <c r="D105" s="97" t="s">
        <v>128</v>
      </c>
      <c r="E105" s="98"/>
      <c r="F105" s="98"/>
      <c r="G105" s="98"/>
      <c r="H105" s="98"/>
      <c r="I105" s="98"/>
      <c r="J105" s="99">
        <f>J171</f>
        <v>0</v>
      </c>
      <c r="L105" s="96"/>
    </row>
    <row r="106" spans="2:12" s="9" customFormat="1" ht="20.100000000000001" customHeight="1">
      <c r="B106" s="96"/>
      <c r="D106" s="97" t="s">
        <v>129</v>
      </c>
      <c r="E106" s="98"/>
      <c r="F106" s="98"/>
      <c r="G106" s="98"/>
      <c r="H106" s="98"/>
      <c r="I106" s="98"/>
      <c r="J106" s="99">
        <f>J173</f>
        <v>0</v>
      </c>
      <c r="L106" s="96"/>
    </row>
    <row r="107" spans="2:12" s="9" customFormat="1" ht="20.100000000000001" customHeight="1">
      <c r="B107" s="96"/>
      <c r="D107" s="97" t="s">
        <v>135</v>
      </c>
      <c r="E107" s="98"/>
      <c r="F107" s="98"/>
      <c r="G107" s="98"/>
      <c r="H107" s="98"/>
      <c r="I107" s="98"/>
      <c r="J107" s="99">
        <f>J175</f>
        <v>0</v>
      </c>
      <c r="L107" s="96"/>
    </row>
    <row r="108" spans="2:12" s="1" customFormat="1" ht="21.75" customHeight="1">
      <c r="B108" s="25"/>
      <c r="L108" s="25"/>
    </row>
    <row r="109" spans="2:12" s="1" customFormat="1" ht="6.95" customHeight="1"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25"/>
    </row>
    <row r="113" spans="2:63" s="1" customFormat="1" ht="6.95" customHeight="1"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25"/>
    </row>
    <row r="114" spans="2:63" s="1" customFormat="1" ht="24.95" customHeight="1">
      <c r="B114" s="25"/>
      <c r="C114" s="17" t="s">
        <v>138</v>
      </c>
      <c r="L114" s="25"/>
    </row>
    <row r="115" spans="2:63" s="1" customFormat="1" ht="6.95" customHeight="1">
      <c r="B115" s="25"/>
      <c r="L115" s="25"/>
    </row>
    <row r="116" spans="2:63" s="1" customFormat="1" ht="12" customHeight="1">
      <c r="B116" s="25"/>
      <c r="C116" s="22" t="s">
        <v>13</v>
      </c>
      <c r="L116" s="25"/>
    </row>
    <row r="117" spans="2:63" s="1" customFormat="1" ht="16.5" customHeight="1">
      <c r="B117" s="25"/>
      <c r="E117" s="524" t="str">
        <f>E7</f>
        <v>Revitalizácia centra s ohľadom na zmenu klímy</v>
      </c>
      <c r="F117" s="525"/>
      <c r="G117" s="525"/>
      <c r="H117" s="525"/>
      <c r="L117" s="25"/>
    </row>
    <row r="118" spans="2:63" s="1" customFormat="1" ht="12" customHeight="1">
      <c r="B118" s="25"/>
      <c r="C118" s="22" t="s">
        <v>107</v>
      </c>
      <c r="L118" s="25"/>
    </row>
    <row r="119" spans="2:63" s="1" customFormat="1" ht="16.5" customHeight="1">
      <c r="B119" s="25"/>
      <c r="E119" s="517" t="str">
        <f>E9</f>
        <v>SO02´ - Búracie práce</v>
      </c>
      <c r="F119" s="526"/>
      <c r="G119" s="526"/>
      <c r="H119" s="526"/>
      <c r="L119" s="25"/>
    </row>
    <row r="120" spans="2:63" s="1" customFormat="1" ht="6.95" customHeight="1">
      <c r="B120" s="25"/>
      <c r="L120" s="25"/>
    </row>
    <row r="121" spans="2:63" s="1" customFormat="1" ht="12" customHeight="1">
      <c r="B121" s="25"/>
      <c r="C121" s="22" t="s">
        <v>17</v>
      </c>
      <c r="F121" s="20" t="str">
        <f>F12</f>
        <v>k.ú.Kostolná pri Dunaji,p.č.56/1,2,57/1,2,66/1,2</v>
      </c>
      <c r="I121" s="22" t="s">
        <v>19</v>
      </c>
      <c r="J121" s="43">
        <f>IF(J12="","",J12)</f>
        <v>0</v>
      </c>
      <c r="L121" s="25"/>
    </row>
    <row r="122" spans="2:63" s="1" customFormat="1" ht="6.95" customHeight="1">
      <c r="B122" s="25"/>
      <c r="L122" s="25"/>
    </row>
    <row r="123" spans="2:63" s="1" customFormat="1" ht="39.950000000000003" customHeight="1">
      <c r="B123" s="25"/>
      <c r="C123" s="22" t="s">
        <v>20</v>
      </c>
      <c r="F123" s="20" t="str">
        <f>E15</f>
        <v>Obec Kostolná pri Dunaji,59, 903 01</v>
      </c>
      <c r="I123" s="22" t="s">
        <v>28</v>
      </c>
      <c r="J123" s="23" t="str">
        <f>E21</f>
        <v>Ing.arch Zuzana Kierulfová, Ing. Matej Orolín</v>
      </c>
      <c r="L123" s="25"/>
    </row>
    <row r="124" spans="2:63" s="1" customFormat="1" ht="54.6" customHeight="1">
      <c r="B124" s="25"/>
      <c r="C124" s="22" t="s">
        <v>26</v>
      </c>
      <c r="F124" s="20" t="str">
        <f>IF(E18="","",E18)</f>
        <v>Podľa výberu investora</v>
      </c>
      <c r="I124" s="22" t="s">
        <v>31</v>
      </c>
      <c r="J124" s="23"/>
      <c r="L124" s="25"/>
    </row>
    <row r="125" spans="2:63" s="1" customFormat="1" ht="10.35" customHeight="1">
      <c r="B125" s="25"/>
      <c r="L125" s="25"/>
    </row>
    <row r="126" spans="2:63" s="10" customFormat="1" ht="29.25" customHeight="1">
      <c r="B126" s="100"/>
      <c r="C126" s="101" t="s">
        <v>139</v>
      </c>
      <c r="D126" s="102" t="s">
        <v>59</v>
      </c>
      <c r="E126" s="102" t="s">
        <v>55</v>
      </c>
      <c r="F126" s="102" t="s">
        <v>56</v>
      </c>
      <c r="G126" s="102" t="s">
        <v>140</v>
      </c>
      <c r="H126" s="102" t="s">
        <v>141</v>
      </c>
      <c r="I126" s="102" t="s">
        <v>142</v>
      </c>
      <c r="J126" s="103" t="s">
        <v>111</v>
      </c>
      <c r="K126" s="104" t="s">
        <v>143</v>
      </c>
      <c r="L126" s="100"/>
      <c r="M126" s="50" t="s">
        <v>1</v>
      </c>
      <c r="N126" s="51" t="s">
        <v>38</v>
      </c>
      <c r="O126" s="51" t="s">
        <v>144</v>
      </c>
      <c r="P126" s="51" t="s">
        <v>145</v>
      </c>
      <c r="Q126" s="51" t="s">
        <v>146</v>
      </c>
      <c r="R126" s="51" t="s">
        <v>147</v>
      </c>
      <c r="S126" s="51" t="s">
        <v>148</v>
      </c>
      <c r="T126" s="52" t="s">
        <v>149</v>
      </c>
    </row>
    <row r="127" spans="2:63" s="1" customFormat="1" ht="22.7" customHeight="1">
      <c r="B127" s="25"/>
      <c r="C127" s="55" t="s">
        <v>112</v>
      </c>
      <c r="J127" s="105">
        <f>BK127</f>
        <v>0</v>
      </c>
      <c r="L127" s="25"/>
      <c r="M127" s="53"/>
      <c r="N127" s="44"/>
      <c r="O127" s="44"/>
      <c r="P127" s="106">
        <f>P128+P155</f>
        <v>1066.9655680000001</v>
      </c>
      <c r="Q127" s="44"/>
      <c r="R127" s="106">
        <f>R128+R155</f>
        <v>3.2449571600000002</v>
      </c>
      <c r="S127" s="44"/>
      <c r="T127" s="107">
        <f>T128+T155</f>
        <v>90.294099720000006</v>
      </c>
      <c r="AT127" s="13" t="s">
        <v>73</v>
      </c>
      <c r="AU127" s="13" t="s">
        <v>113</v>
      </c>
      <c r="BK127" s="108">
        <f>BK128+BK155</f>
        <v>0</v>
      </c>
    </row>
    <row r="128" spans="2:63" s="11" customFormat="1" ht="26.1" customHeight="1">
      <c r="B128" s="109"/>
      <c r="D128" s="110" t="s">
        <v>73</v>
      </c>
      <c r="E128" s="111" t="s">
        <v>150</v>
      </c>
      <c r="F128" s="111" t="s">
        <v>151</v>
      </c>
      <c r="J128" s="112">
        <f>BK128</f>
        <v>0</v>
      </c>
      <c r="L128" s="109"/>
      <c r="M128" s="113"/>
      <c r="P128" s="114">
        <f>P129+P153</f>
        <v>933.96808399999998</v>
      </c>
      <c r="R128" s="114">
        <f>R129+R153</f>
        <v>3.2345214000000002</v>
      </c>
      <c r="T128" s="115">
        <f>T129+T153</f>
        <v>78.587723000000011</v>
      </c>
      <c r="AR128" s="110" t="s">
        <v>82</v>
      </c>
      <c r="AT128" s="116" t="s">
        <v>73</v>
      </c>
      <c r="AU128" s="116" t="s">
        <v>74</v>
      </c>
      <c r="AY128" s="110" t="s">
        <v>152</v>
      </c>
      <c r="BK128" s="117">
        <f>BK129+BK153</f>
        <v>0</v>
      </c>
    </row>
    <row r="129" spans="2:65" s="11" customFormat="1" ht="22.7" customHeight="1">
      <c r="B129" s="109"/>
      <c r="D129" s="110" t="s">
        <v>73</v>
      </c>
      <c r="E129" s="118" t="s">
        <v>189</v>
      </c>
      <c r="F129" s="118" t="s">
        <v>281</v>
      </c>
      <c r="J129" s="119">
        <f>BK129</f>
        <v>0</v>
      </c>
      <c r="L129" s="109"/>
      <c r="M129" s="113"/>
      <c r="P129" s="114">
        <f>SUM(P130:P152)</f>
        <v>687.01399400000003</v>
      </c>
      <c r="R129" s="114">
        <f>SUM(R130:R152)</f>
        <v>3.2345214000000002</v>
      </c>
      <c r="T129" s="115">
        <f>SUM(T130:T152)</f>
        <v>78.587723000000011</v>
      </c>
      <c r="AR129" s="110" t="s">
        <v>82</v>
      </c>
      <c r="AT129" s="116" t="s">
        <v>73</v>
      </c>
      <c r="AU129" s="116" t="s">
        <v>82</v>
      </c>
      <c r="AY129" s="110" t="s">
        <v>152</v>
      </c>
      <c r="BK129" s="117">
        <f>SUM(BK130:BK152)</f>
        <v>0</v>
      </c>
    </row>
    <row r="130" spans="2:65" s="1" customFormat="1" ht="14.45" customHeight="1">
      <c r="B130" s="120"/>
      <c r="C130" s="121" t="s">
        <v>82</v>
      </c>
      <c r="D130" s="121" t="s">
        <v>154</v>
      </c>
      <c r="E130" s="122" t="s">
        <v>691</v>
      </c>
      <c r="F130" s="123" t="s">
        <v>692</v>
      </c>
      <c r="G130" s="124" t="s">
        <v>157</v>
      </c>
      <c r="H130" s="125">
        <v>9.1419999999999995</v>
      </c>
      <c r="I130" s="126"/>
      <c r="J130" s="126">
        <f t="shared" ref="J130:J152" si="0">ROUND(I130*H130,2)</f>
        <v>0</v>
      </c>
      <c r="K130" s="127"/>
      <c r="L130" s="25"/>
      <c r="M130" s="128" t="s">
        <v>1</v>
      </c>
      <c r="N130" s="129" t="s">
        <v>40</v>
      </c>
      <c r="O130" s="130">
        <v>1.903</v>
      </c>
      <c r="P130" s="130">
        <f t="shared" ref="P130:P152" si="1">O130*H130</f>
        <v>17.397226</v>
      </c>
      <c r="Q130" s="130">
        <v>0.20250000000000001</v>
      </c>
      <c r="R130" s="130">
        <f t="shared" ref="R130:R152" si="2">Q130*H130</f>
        <v>1.8512550000000001</v>
      </c>
      <c r="S130" s="130">
        <v>0</v>
      </c>
      <c r="T130" s="131">
        <f t="shared" ref="T130:T152" si="3">S130*H130</f>
        <v>0</v>
      </c>
      <c r="AR130" s="132" t="s">
        <v>158</v>
      </c>
      <c r="AT130" s="132" t="s">
        <v>154</v>
      </c>
      <c r="AU130" s="132" t="s">
        <v>159</v>
      </c>
      <c r="AY130" s="13" t="s">
        <v>152</v>
      </c>
      <c r="BE130" s="133">
        <f t="shared" ref="BE130:BE152" si="4">IF(N130="základná",J130,0)</f>
        <v>0</v>
      </c>
      <c r="BF130" s="133">
        <f t="shared" ref="BF130:BF152" si="5">IF(N130="znížená",J130,0)</f>
        <v>0</v>
      </c>
      <c r="BG130" s="133">
        <f t="shared" ref="BG130:BG152" si="6">IF(N130="zákl. prenesená",J130,0)</f>
        <v>0</v>
      </c>
      <c r="BH130" s="133">
        <f t="shared" ref="BH130:BH152" si="7">IF(N130="zníž. prenesená",J130,0)</f>
        <v>0</v>
      </c>
      <c r="BI130" s="133">
        <f t="shared" ref="BI130:BI152" si="8">IF(N130="nulová",J130,0)</f>
        <v>0</v>
      </c>
      <c r="BJ130" s="13" t="s">
        <v>159</v>
      </c>
      <c r="BK130" s="133">
        <f t="shared" ref="BK130:BK152" si="9">ROUND(I130*H130,2)</f>
        <v>0</v>
      </c>
      <c r="BL130" s="13" t="s">
        <v>158</v>
      </c>
      <c r="BM130" s="132" t="s">
        <v>2255</v>
      </c>
    </row>
    <row r="131" spans="2:65" s="1" customFormat="1" ht="37.700000000000003" customHeight="1">
      <c r="B131" s="120"/>
      <c r="C131" s="121" t="s">
        <v>159</v>
      </c>
      <c r="D131" s="121" t="s">
        <v>154</v>
      </c>
      <c r="E131" s="122" t="s">
        <v>694</v>
      </c>
      <c r="F131" s="123" t="s">
        <v>695</v>
      </c>
      <c r="G131" s="124" t="s">
        <v>200</v>
      </c>
      <c r="H131" s="125">
        <v>109.14</v>
      </c>
      <c r="I131" s="126"/>
      <c r="J131" s="126">
        <f t="shared" si="0"/>
        <v>0</v>
      </c>
      <c r="K131" s="127"/>
      <c r="L131" s="25"/>
      <c r="M131" s="128" t="s">
        <v>1</v>
      </c>
      <c r="N131" s="129" t="s">
        <v>40</v>
      </c>
      <c r="O131" s="130">
        <v>0.04</v>
      </c>
      <c r="P131" s="130">
        <f t="shared" si="1"/>
        <v>4.3655999999999997</v>
      </c>
      <c r="Q131" s="130">
        <v>5.0000000000000002E-5</v>
      </c>
      <c r="R131" s="130">
        <f t="shared" si="2"/>
        <v>5.457E-3</v>
      </c>
      <c r="S131" s="130">
        <v>0</v>
      </c>
      <c r="T131" s="131">
        <f t="shared" si="3"/>
        <v>0</v>
      </c>
      <c r="AR131" s="132" t="s">
        <v>158</v>
      </c>
      <c r="AT131" s="132" t="s">
        <v>154</v>
      </c>
      <c r="AU131" s="132" t="s">
        <v>159</v>
      </c>
      <c r="AY131" s="13" t="s">
        <v>152</v>
      </c>
      <c r="BE131" s="133">
        <f t="shared" si="4"/>
        <v>0</v>
      </c>
      <c r="BF131" s="133">
        <f t="shared" si="5"/>
        <v>0</v>
      </c>
      <c r="BG131" s="133">
        <f t="shared" si="6"/>
        <v>0</v>
      </c>
      <c r="BH131" s="133">
        <f t="shared" si="7"/>
        <v>0</v>
      </c>
      <c r="BI131" s="133">
        <f t="shared" si="8"/>
        <v>0</v>
      </c>
      <c r="BJ131" s="13" t="s">
        <v>159</v>
      </c>
      <c r="BK131" s="133">
        <f t="shared" si="9"/>
        <v>0</v>
      </c>
      <c r="BL131" s="13" t="s">
        <v>158</v>
      </c>
      <c r="BM131" s="132" t="s">
        <v>2256</v>
      </c>
    </row>
    <row r="132" spans="2:65" s="1" customFormat="1" ht="14.45" customHeight="1">
      <c r="B132" s="120"/>
      <c r="C132" s="121" t="s">
        <v>164</v>
      </c>
      <c r="D132" s="121" t="s">
        <v>154</v>
      </c>
      <c r="E132" s="122" t="s">
        <v>294</v>
      </c>
      <c r="F132" s="123" t="s">
        <v>295</v>
      </c>
      <c r="G132" s="124" t="s">
        <v>200</v>
      </c>
      <c r="H132" s="125">
        <v>49.98</v>
      </c>
      <c r="I132" s="126"/>
      <c r="J132" s="126">
        <f t="shared" si="0"/>
        <v>0</v>
      </c>
      <c r="K132" s="127"/>
      <c r="L132" s="25"/>
      <c r="M132" s="128" t="s">
        <v>1</v>
      </c>
      <c r="N132" s="129" t="s">
        <v>40</v>
      </c>
      <c r="O132" s="130">
        <v>0.32400000000000001</v>
      </c>
      <c r="P132" s="130">
        <f t="shared" si="1"/>
        <v>16.193519999999999</v>
      </c>
      <c r="Q132" s="130">
        <v>5.0000000000000002E-5</v>
      </c>
      <c r="R132" s="130">
        <f t="shared" si="2"/>
        <v>2.4989999999999999E-3</v>
      </c>
      <c r="S132" s="130">
        <v>0</v>
      </c>
      <c r="T132" s="131">
        <f t="shared" si="3"/>
        <v>0</v>
      </c>
      <c r="AR132" s="132" t="s">
        <v>158</v>
      </c>
      <c r="AT132" s="132" t="s">
        <v>154</v>
      </c>
      <c r="AU132" s="132" t="s">
        <v>159</v>
      </c>
      <c r="AY132" s="13" t="s">
        <v>152</v>
      </c>
      <c r="BE132" s="133">
        <f t="shared" si="4"/>
        <v>0</v>
      </c>
      <c r="BF132" s="133">
        <f t="shared" si="5"/>
        <v>0</v>
      </c>
      <c r="BG132" s="133">
        <f t="shared" si="6"/>
        <v>0</v>
      </c>
      <c r="BH132" s="133">
        <f t="shared" si="7"/>
        <v>0</v>
      </c>
      <c r="BI132" s="133">
        <f t="shared" si="8"/>
        <v>0</v>
      </c>
      <c r="BJ132" s="13" t="s">
        <v>159</v>
      </c>
      <c r="BK132" s="133">
        <f t="shared" si="9"/>
        <v>0</v>
      </c>
      <c r="BL132" s="13" t="s">
        <v>158</v>
      </c>
      <c r="BM132" s="132" t="s">
        <v>2257</v>
      </c>
    </row>
    <row r="133" spans="2:65" s="1" customFormat="1" ht="24.2" customHeight="1">
      <c r="B133" s="120"/>
      <c r="C133" s="121" t="s">
        <v>158</v>
      </c>
      <c r="D133" s="121" t="s">
        <v>154</v>
      </c>
      <c r="E133" s="122" t="s">
        <v>2258</v>
      </c>
      <c r="F133" s="123" t="s">
        <v>2259</v>
      </c>
      <c r="G133" s="124" t="s">
        <v>157</v>
      </c>
      <c r="H133" s="125">
        <v>4.3150000000000004</v>
      </c>
      <c r="I133" s="126"/>
      <c r="J133" s="126">
        <f t="shared" si="0"/>
        <v>0</v>
      </c>
      <c r="K133" s="127"/>
      <c r="L133" s="25"/>
      <c r="M133" s="128" t="s">
        <v>1</v>
      </c>
      <c r="N133" s="129" t="s">
        <v>40</v>
      </c>
      <c r="O133" s="130">
        <v>12.606</v>
      </c>
      <c r="P133" s="130">
        <f t="shared" si="1"/>
        <v>54.394890000000004</v>
      </c>
      <c r="Q133" s="130">
        <v>0</v>
      </c>
      <c r="R133" s="130">
        <f t="shared" si="2"/>
        <v>0</v>
      </c>
      <c r="S133" s="130">
        <v>2.4</v>
      </c>
      <c r="T133" s="131">
        <f t="shared" si="3"/>
        <v>10.356</v>
      </c>
      <c r="AR133" s="132" t="s">
        <v>158</v>
      </c>
      <c r="AT133" s="132" t="s">
        <v>154</v>
      </c>
      <c r="AU133" s="132" t="s">
        <v>159</v>
      </c>
      <c r="AY133" s="13" t="s">
        <v>152</v>
      </c>
      <c r="BE133" s="133">
        <f t="shared" si="4"/>
        <v>0</v>
      </c>
      <c r="BF133" s="133">
        <f t="shared" si="5"/>
        <v>0</v>
      </c>
      <c r="BG133" s="133">
        <f t="shared" si="6"/>
        <v>0</v>
      </c>
      <c r="BH133" s="133">
        <f t="shared" si="7"/>
        <v>0</v>
      </c>
      <c r="BI133" s="133">
        <f t="shared" si="8"/>
        <v>0</v>
      </c>
      <c r="BJ133" s="13" t="s">
        <v>159</v>
      </c>
      <c r="BK133" s="133">
        <f t="shared" si="9"/>
        <v>0</v>
      </c>
      <c r="BL133" s="13" t="s">
        <v>158</v>
      </c>
      <c r="BM133" s="132" t="s">
        <v>2260</v>
      </c>
    </row>
    <row r="134" spans="2:65" s="1" customFormat="1" ht="37.700000000000003" customHeight="1">
      <c r="B134" s="120"/>
      <c r="C134" s="121" t="s">
        <v>171</v>
      </c>
      <c r="D134" s="121" t="s">
        <v>154</v>
      </c>
      <c r="E134" s="122" t="s">
        <v>698</v>
      </c>
      <c r="F134" s="123" t="s">
        <v>699</v>
      </c>
      <c r="G134" s="124" t="s">
        <v>200</v>
      </c>
      <c r="H134" s="125">
        <v>4.6459999999999999</v>
      </c>
      <c r="I134" s="126"/>
      <c r="J134" s="126">
        <f t="shared" si="0"/>
        <v>0</v>
      </c>
      <c r="K134" s="127"/>
      <c r="L134" s="25"/>
      <c r="M134" s="128" t="s">
        <v>1</v>
      </c>
      <c r="N134" s="129" t="s">
        <v>40</v>
      </c>
      <c r="O134" s="130">
        <v>0.16400000000000001</v>
      </c>
      <c r="P134" s="130">
        <f t="shared" si="1"/>
        <v>0.76194400000000007</v>
      </c>
      <c r="Q134" s="130">
        <v>0</v>
      </c>
      <c r="R134" s="130">
        <f t="shared" si="2"/>
        <v>0</v>
      </c>
      <c r="S134" s="130">
        <v>0.19600000000000001</v>
      </c>
      <c r="T134" s="131">
        <f t="shared" si="3"/>
        <v>0.91061599999999998</v>
      </c>
      <c r="AR134" s="132" t="s">
        <v>158</v>
      </c>
      <c r="AT134" s="132" t="s">
        <v>154</v>
      </c>
      <c r="AU134" s="132" t="s">
        <v>159</v>
      </c>
      <c r="AY134" s="13" t="s">
        <v>152</v>
      </c>
      <c r="BE134" s="133">
        <f t="shared" si="4"/>
        <v>0</v>
      </c>
      <c r="BF134" s="133">
        <f t="shared" si="5"/>
        <v>0</v>
      </c>
      <c r="BG134" s="133">
        <f t="shared" si="6"/>
        <v>0</v>
      </c>
      <c r="BH134" s="133">
        <f t="shared" si="7"/>
        <v>0</v>
      </c>
      <c r="BI134" s="133">
        <f t="shared" si="8"/>
        <v>0</v>
      </c>
      <c r="BJ134" s="13" t="s">
        <v>159</v>
      </c>
      <c r="BK134" s="133">
        <f t="shared" si="9"/>
        <v>0</v>
      </c>
      <c r="BL134" s="13" t="s">
        <v>158</v>
      </c>
      <c r="BM134" s="132" t="s">
        <v>2261</v>
      </c>
    </row>
    <row r="135" spans="2:65" s="1" customFormat="1" ht="37.700000000000003" customHeight="1">
      <c r="B135" s="120"/>
      <c r="C135" s="121" t="s">
        <v>175</v>
      </c>
      <c r="D135" s="121" t="s">
        <v>154</v>
      </c>
      <c r="E135" s="122" t="s">
        <v>2262</v>
      </c>
      <c r="F135" s="123" t="s">
        <v>2263</v>
      </c>
      <c r="G135" s="124" t="s">
        <v>157</v>
      </c>
      <c r="H135" s="125">
        <v>0.53</v>
      </c>
      <c r="I135" s="126"/>
      <c r="J135" s="126">
        <f t="shared" si="0"/>
        <v>0</v>
      </c>
      <c r="K135" s="127"/>
      <c r="L135" s="25"/>
      <c r="M135" s="128" t="s">
        <v>1</v>
      </c>
      <c r="N135" s="129" t="s">
        <v>40</v>
      </c>
      <c r="O135" s="130">
        <v>1.4550000000000001</v>
      </c>
      <c r="P135" s="130">
        <f t="shared" si="1"/>
        <v>0.77115000000000011</v>
      </c>
      <c r="Q135" s="130">
        <v>0</v>
      </c>
      <c r="R135" s="130">
        <f t="shared" si="2"/>
        <v>0</v>
      </c>
      <c r="S135" s="130">
        <v>1.905</v>
      </c>
      <c r="T135" s="131">
        <f t="shared" si="3"/>
        <v>1.0096500000000002</v>
      </c>
      <c r="AR135" s="132" t="s">
        <v>158</v>
      </c>
      <c r="AT135" s="132" t="s">
        <v>154</v>
      </c>
      <c r="AU135" s="132" t="s">
        <v>159</v>
      </c>
      <c r="AY135" s="13" t="s">
        <v>152</v>
      </c>
      <c r="BE135" s="133">
        <f t="shared" si="4"/>
        <v>0</v>
      </c>
      <c r="BF135" s="133">
        <f t="shared" si="5"/>
        <v>0</v>
      </c>
      <c r="BG135" s="133">
        <f t="shared" si="6"/>
        <v>0</v>
      </c>
      <c r="BH135" s="133">
        <f t="shared" si="7"/>
        <v>0</v>
      </c>
      <c r="BI135" s="133">
        <f t="shared" si="8"/>
        <v>0</v>
      </c>
      <c r="BJ135" s="13" t="s">
        <v>159</v>
      </c>
      <c r="BK135" s="133">
        <f t="shared" si="9"/>
        <v>0</v>
      </c>
      <c r="BL135" s="13" t="s">
        <v>158</v>
      </c>
      <c r="BM135" s="132" t="s">
        <v>2264</v>
      </c>
    </row>
    <row r="136" spans="2:65" s="1" customFormat="1" ht="24.2" customHeight="1">
      <c r="B136" s="120"/>
      <c r="C136" s="121" t="s">
        <v>179</v>
      </c>
      <c r="D136" s="121" t="s">
        <v>154</v>
      </c>
      <c r="E136" s="122" t="s">
        <v>701</v>
      </c>
      <c r="F136" s="123" t="s">
        <v>702</v>
      </c>
      <c r="G136" s="124" t="s">
        <v>157</v>
      </c>
      <c r="H136" s="125">
        <v>1.8180000000000001</v>
      </c>
      <c r="I136" s="126"/>
      <c r="J136" s="126">
        <f t="shared" si="0"/>
        <v>0</v>
      </c>
      <c r="K136" s="127"/>
      <c r="L136" s="25"/>
      <c r="M136" s="128" t="s">
        <v>1</v>
      </c>
      <c r="N136" s="129" t="s">
        <v>40</v>
      </c>
      <c r="O136" s="130">
        <v>2.464</v>
      </c>
      <c r="P136" s="130">
        <f t="shared" si="1"/>
        <v>4.479552</v>
      </c>
      <c r="Q136" s="130">
        <v>0</v>
      </c>
      <c r="R136" s="130">
        <f t="shared" si="2"/>
        <v>0</v>
      </c>
      <c r="S136" s="130">
        <v>1.633</v>
      </c>
      <c r="T136" s="131">
        <f t="shared" si="3"/>
        <v>2.9687939999999999</v>
      </c>
      <c r="AR136" s="132" t="s">
        <v>158</v>
      </c>
      <c r="AT136" s="132" t="s">
        <v>154</v>
      </c>
      <c r="AU136" s="132" t="s">
        <v>159</v>
      </c>
      <c r="AY136" s="13" t="s">
        <v>152</v>
      </c>
      <c r="BE136" s="133">
        <f t="shared" si="4"/>
        <v>0</v>
      </c>
      <c r="BF136" s="133">
        <f t="shared" si="5"/>
        <v>0</v>
      </c>
      <c r="BG136" s="133">
        <f t="shared" si="6"/>
        <v>0</v>
      </c>
      <c r="BH136" s="133">
        <f t="shared" si="7"/>
        <v>0</v>
      </c>
      <c r="BI136" s="133">
        <f t="shared" si="8"/>
        <v>0</v>
      </c>
      <c r="BJ136" s="13" t="s">
        <v>159</v>
      </c>
      <c r="BK136" s="133">
        <f t="shared" si="9"/>
        <v>0</v>
      </c>
      <c r="BL136" s="13" t="s">
        <v>158</v>
      </c>
      <c r="BM136" s="132" t="s">
        <v>2265</v>
      </c>
    </row>
    <row r="137" spans="2:65" s="1" customFormat="1" ht="37.700000000000003" customHeight="1">
      <c r="B137" s="120"/>
      <c r="C137" s="121" t="s">
        <v>183</v>
      </c>
      <c r="D137" s="121" t="s">
        <v>154</v>
      </c>
      <c r="E137" s="122" t="s">
        <v>704</v>
      </c>
      <c r="F137" s="123" t="s">
        <v>705</v>
      </c>
      <c r="G137" s="124" t="s">
        <v>157</v>
      </c>
      <c r="H137" s="125">
        <v>11.336</v>
      </c>
      <c r="I137" s="126"/>
      <c r="J137" s="126">
        <f t="shared" si="0"/>
        <v>0</v>
      </c>
      <c r="K137" s="127"/>
      <c r="L137" s="25"/>
      <c r="M137" s="128" t="s">
        <v>1</v>
      </c>
      <c r="N137" s="129" t="s">
        <v>40</v>
      </c>
      <c r="O137" s="130">
        <v>4.609</v>
      </c>
      <c r="P137" s="130">
        <f t="shared" si="1"/>
        <v>52.247624000000002</v>
      </c>
      <c r="Q137" s="130">
        <v>0</v>
      </c>
      <c r="R137" s="130">
        <f t="shared" si="2"/>
        <v>0</v>
      </c>
      <c r="S137" s="130">
        <v>2.2000000000000002</v>
      </c>
      <c r="T137" s="131">
        <f t="shared" si="3"/>
        <v>24.939200000000003</v>
      </c>
      <c r="AR137" s="132" t="s">
        <v>158</v>
      </c>
      <c r="AT137" s="132" t="s">
        <v>154</v>
      </c>
      <c r="AU137" s="132" t="s">
        <v>159</v>
      </c>
      <c r="AY137" s="13" t="s">
        <v>152</v>
      </c>
      <c r="BE137" s="133">
        <f t="shared" si="4"/>
        <v>0</v>
      </c>
      <c r="BF137" s="133">
        <f t="shared" si="5"/>
        <v>0</v>
      </c>
      <c r="BG137" s="133">
        <f t="shared" si="6"/>
        <v>0</v>
      </c>
      <c r="BH137" s="133">
        <f t="shared" si="7"/>
        <v>0</v>
      </c>
      <c r="BI137" s="133">
        <f t="shared" si="8"/>
        <v>0</v>
      </c>
      <c r="BJ137" s="13" t="s">
        <v>159</v>
      </c>
      <c r="BK137" s="133">
        <f t="shared" si="9"/>
        <v>0</v>
      </c>
      <c r="BL137" s="13" t="s">
        <v>158</v>
      </c>
      <c r="BM137" s="132" t="s">
        <v>2266</v>
      </c>
    </row>
    <row r="138" spans="2:65" s="1" customFormat="1" ht="37.700000000000003" customHeight="1">
      <c r="B138" s="120"/>
      <c r="C138" s="121" t="s">
        <v>189</v>
      </c>
      <c r="D138" s="121" t="s">
        <v>154</v>
      </c>
      <c r="E138" s="122" t="s">
        <v>2267</v>
      </c>
      <c r="F138" s="123" t="s">
        <v>2268</v>
      </c>
      <c r="G138" s="124" t="s">
        <v>157</v>
      </c>
      <c r="H138" s="125">
        <v>12.278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40</v>
      </c>
      <c r="O138" s="130">
        <v>4.7030000000000003</v>
      </c>
      <c r="P138" s="130">
        <f t="shared" si="1"/>
        <v>57.743434000000008</v>
      </c>
      <c r="Q138" s="130">
        <v>0</v>
      </c>
      <c r="R138" s="130">
        <f t="shared" si="2"/>
        <v>0</v>
      </c>
      <c r="S138" s="130">
        <v>1.6</v>
      </c>
      <c r="T138" s="131">
        <f t="shared" si="3"/>
        <v>19.644800000000004</v>
      </c>
      <c r="AR138" s="132" t="s">
        <v>158</v>
      </c>
      <c r="AT138" s="132" t="s">
        <v>154</v>
      </c>
      <c r="AU138" s="132" t="s">
        <v>159</v>
      </c>
      <c r="AY138" s="13" t="s">
        <v>152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159</v>
      </c>
      <c r="BK138" s="133">
        <f t="shared" si="9"/>
        <v>0</v>
      </c>
      <c r="BL138" s="13" t="s">
        <v>158</v>
      </c>
      <c r="BM138" s="132" t="s">
        <v>2269</v>
      </c>
    </row>
    <row r="139" spans="2:65" s="1" customFormat="1" ht="24.2" customHeight="1">
      <c r="B139" s="120"/>
      <c r="C139" s="121" t="s">
        <v>193</v>
      </c>
      <c r="D139" s="121" t="s">
        <v>154</v>
      </c>
      <c r="E139" s="122" t="s">
        <v>2270</v>
      </c>
      <c r="F139" s="123" t="s">
        <v>2271</v>
      </c>
      <c r="G139" s="124" t="s">
        <v>157</v>
      </c>
      <c r="H139" s="125">
        <v>1.3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40</v>
      </c>
      <c r="O139" s="130">
        <v>2.9889999999999999</v>
      </c>
      <c r="P139" s="130">
        <f t="shared" si="1"/>
        <v>3.8856999999999999</v>
      </c>
      <c r="Q139" s="130">
        <v>0</v>
      </c>
      <c r="R139" s="130">
        <f t="shared" si="2"/>
        <v>0</v>
      </c>
      <c r="S139" s="130">
        <v>0.39200000000000002</v>
      </c>
      <c r="T139" s="131">
        <f t="shared" si="3"/>
        <v>0.50960000000000005</v>
      </c>
      <c r="AR139" s="132" t="s">
        <v>158</v>
      </c>
      <c r="AT139" s="132" t="s">
        <v>154</v>
      </c>
      <c r="AU139" s="132" t="s">
        <v>159</v>
      </c>
      <c r="AY139" s="13" t="s">
        <v>152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159</v>
      </c>
      <c r="BK139" s="133">
        <f t="shared" si="9"/>
        <v>0</v>
      </c>
      <c r="BL139" s="13" t="s">
        <v>158</v>
      </c>
      <c r="BM139" s="132" t="s">
        <v>2272</v>
      </c>
    </row>
    <row r="140" spans="2:65" s="1" customFormat="1" ht="24.2" customHeight="1">
      <c r="B140" s="120"/>
      <c r="C140" s="121" t="s">
        <v>197</v>
      </c>
      <c r="D140" s="121" t="s">
        <v>154</v>
      </c>
      <c r="E140" s="122" t="s">
        <v>707</v>
      </c>
      <c r="F140" s="123" t="s">
        <v>708</v>
      </c>
      <c r="G140" s="124" t="s">
        <v>157</v>
      </c>
      <c r="H140" s="125">
        <v>5.4980000000000002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40</v>
      </c>
      <c r="O140" s="130">
        <v>13.179</v>
      </c>
      <c r="P140" s="130">
        <f t="shared" si="1"/>
        <v>72.458142000000009</v>
      </c>
      <c r="Q140" s="130">
        <v>0</v>
      </c>
      <c r="R140" s="130">
        <f t="shared" si="2"/>
        <v>0</v>
      </c>
      <c r="S140" s="130">
        <v>2.2000000000000002</v>
      </c>
      <c r="T140" s="131">
        <f t="shared" si="3"/>
        <v>12.095600000000001</v>
      </c>
      <c r="AR140" s="132" t="s">
        <v>158</v>
      </c>
      <c r="AT140" s="132" t="s">
        <v>154</v>
      </c>
      <c r="AU140" s="132" t="s">
        <v>159</v>
      </c>
      <c r="AY140" s="13" t="s">
        <v>152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159</v>
      </c>
      <c r="BK140" s="133">
        <f t="shared" si="9"/>
        <v>0</v>
      </c>
      <c r="BL140" s="13" t="s">
        <v>158</v>
      </c>
      <c r="BM140" s="132" t="s">
        <v>2273</v>
      </c>
    </row>
    <row r="141" spans="2:65" s="1" customFormat="1" ht="24.2" customHeight="1">
      <c r="B141" s="120"/>
      <c r="C141" s="121" t="s">
        <v>202</v>
      </c>
      <c r="D141" s="121" t="s">
        <v>154</v>
      </c>
      <c r="E141" s="122" t="s">
        <v>710</v>
      </c>
      <c r="F141" s="123" t="s">
        <v>711</v>
      </c>
      <c r="G141" s="124" t="s">
        <v>200</v>
      </c>
      <c r="H141" s="125">
        <v>6.13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40</v>
      </c>
      <c r="O141" s="130">
        <v>0.16600000000000001</v>
      </c>
      <c r="P141" s="130">
        <f t="shared" si="1"/>
        <v>1.0175799999999999</v>
      </c>
      <c r="Q141" s="130">
        <v>0</v>
      </c>
      <c r="R141" s="130">
        <f t="shared" si="2"/>
        <v>0</v>
      </c>
      <c r="S141" s="130">
        <v>0.02</v>
      </c>
      <c r="T141" s="131">
        <f t="shared" si="3"/>
        <v>0.1226</v>
      </c>
      <c r="AR141" s="132" t="s">
        <v>158</v>
      </c>
      <c r="AT141" s="132" t="s">
        <v>154</v>
      </c>
      <c r="AU141" s="132" t="s">
        <v>159</v>
      </c>
      <c r="AY141" s="13" t="s">
        <v>152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159</v>
      </c>
      <c r="BK141" s="133">
        <f t="shared" si="9"/>
        <v>0</v>
      </c>
      <c r="BL141" s="13" t="s">
        <v>158</v>
      </c>
      <c r="BM141" s="132" t="s">
        <v>2274</v>
      </c>
    </row>
    <row r="142" spans="2:65" s="1" customFormat="1" ht="24.2" customHeight="1">
      <c r="B142" s="120"/>
      <c r="C142" s="121" t="s">
        <v>207</v>
      </c>
      <c r="D142" s="121" t="s">
        <v>154</v>
      </c>
      <c r="E142" s="122" t="s">
        <v>717</v>
      </c>
      <c r="F142" s="123" t="s">
        <v>718</v>
      </c>
      <c r="G142" s="124" t="s">
        <v>200</v>
      </c>
      <c r="H142" s="125">
        <v>14.587999999999999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40</v>
      </c>
      <c r="O142" s="130">
        <v>0.48099999999999998</v>
      </c>
      <c r="P142" s="130">
        <f t="shared" si="1"/>
        <v>7.0168279999999994</v>
      </c>
      <c r="Q142" s="130">
        <v>0</v>
      </c>
      <c r="R142" s="130">
        <f t="shared" si="2"/>
        <v>0</v>
      </c>
      <c r="S142" s="130">
        <v>5.7000000000000002E-2</v>
      </c>
      <c r="T142" s="131">
        <f t="shared" si="3"/>
        <v>0.83151600000000003</v>
      </c>
      <c r="AR142" s="132" t="s">
        <v>158</v>
      </c>
      <c r="AT142" s="132" t="s">
        <v>154</v>
      </c>
      <c r="AU142" s="132" t="s">
        <v>159</v>
      </c>
      <c r="AY142" s="13" t="s">
        <v>152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159</v>
      </c>
      <c r="BK142" s="133">
        <f t="shared" si="9"/>
        <v>0</v>
      </c>
      <c r="BL142" s="13" t="s">
        <v>158</v>
      </c>
      <c r="BM142" s="132" t="s">
        <v>2275</v>
      </c>
    </row>
    <row r="143" spans="2:65" s="1" customFormat="1" ht="14.45" customHeight="1">
      <c r="B143" s="120"/>
      <c r="C143" s="121" t="s">
        <v>210</v>
      </c>
      <c r="D143" s="121" t="s">
        <v>154</v>
      </c>
      <c r="E143" s="122" t="s">
        <v>720</v>
      </c>
      <c r="F143" s="123" t="s">
        <v>721</v>
      </c>
      <c r="G143" s="124" t="s">
        <v>226</v>
      </c>
      <c r="H143" s="125">
        <v>16.64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40</v>
      </c>
      <c r="O143" s="130">
        <v>0.188</v>
      </c>
      <c r="P143" s="130">
        <f t="shared" si="1"/>
        <v>3.12832</v>
      </c>
      <c r="Q143" s="130">
        <v>0</v>
      </c>
      <c r="R143" s="130">
        <f t="shared" si="2"/>
        <v>0</v>
      </c>
      <c r="S143" s="130">
        <v>8.0000000000000002E-3</v>
      </c>
      <c r="T143" s="131">
        <f t="shared" si="3"/>
        <v>0.13312000000000002</v>
      </c>
      <c r="AR143" s="132" t="s">
        <v>158</v>
      </c>
      <c r="AT143" s="132" t="s">
        <v>154</v>
      </c>
      <c r="AU143" s="132" t="s">
        <v>159</v>
      </c>
      <c r="AY143" s="13" t="s">
        <v>152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159</v>
      </c>
      <c r="BK143" s="133">
        <f t="shared" si="9"/>
        <v>0</v>
      </c>
      <c r="BL143" s="13" t="s">
        <v>158</v>
      </c>
      <c r="BM143" s="132" t="s">
        <v>2276</v>
      </c>
    </row>
    <row r="144" spans="2:65" s="1" customFormat="1" ht="14.45" customHeight="1">
      <c r="B144" s="120"/>
      <c r="C144" s="121" t="s">
        <v>716</v>
      </c>
      <c r="D144" s="121" t="s">
        <v>154</v>
      </c>
      <c r="E144" s="122" t="s">
        <v>724</v>
      </c>
      <c r="F144" s="123" t="s">
        <v>725</v>
      </c>
      <c r="G144" s="124" t="s">
        <v>226</v>
      </c>
      <c r="H144" s="125">
        <v>31.547999999999998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0.34399999999999997</v>
      </c>
      <c r="P144" s="130">
        <f t="shared" si="1"/>
        <v>10.852511999999999</v>
      </c>
      <c r="Q144" s="130">
        <v>0</v>
      </c>
      <c r="R144" s="130">
        <f t="shared" si="2"/>
        <v>0</v>
      </c>
      <c r="S144" s="130">
        <v>5.0000000000000001E-3</v>
      </c>
      <c r="T144" s="131">
        <f t="shared" si="3"/>
        <v>0.15773999999999999</v>
      </c>
      <c r="AR144" s="132" t="s">
        <v>158</v>
      </c>
      <c r="AT144" s="132" t="s">
        <v>154</v>
      </c>
      <c r="AU144" s="132" t="s">
        <v>159</v>
      </c>
      <c r="AY144" s="13" t="s">
        <v>152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159</v>
      </c>
      <c r="BK144" s="133">
        <f t="shared" si="9"/>
        <v>0</v>
      </c>
      <c r="BL144" s="13" t="s">
        <v>158</v>
      </c>
      <c r="BM144" s="132" t="s">
        <v>2277</v>
      </c>
    </row>
    <row r="145" spans="2:65" s="1" customFormat="1" ht="24.2" customHeight="1">
      <c r="B145" s="120"/>
      <c r="C145" s="121" t="s">
        <v>320</v>
      </c>
      <c r="D145" s="121" t="s">
        <v>154</v>
      </c>
      <c r="E145" s="122" t="s">
        <v>2278</v>
      </c>
      <c r="F145" s="123" t="s">
        <v>2279</v>
      </c>
      <c r="G145" s="124" t="s">
        <v>226</v>
      </c>
      <c r="H145" s="125">
        <v>28.96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3.3610000000000002</v>
      </c>
      <c r="P145" s="130">
        <f t="shared" si="1"/>
        <v>97.33456000000001</v>
      </c>
      <c r="Q145" s="130">
        <v>4.7489999999999997E-2</v>
      </c>
      <c r="R145" s="130">
        <f t="shared" si="2"/>
        <v>1.3753104</v>
      </c>
      <c r="S145" s="130">
        <v>0</v>
      </c>
      <c r="T145" s="131">
        <f t="shared" si="3"/>
        <v>0</v>
      </c>
      <c r="AR145" s="132" t="s">
        <v>158</v>
      </c>
      <c r="AT145" s="132" t="s">
        <v>154</v>
      </c>
      <c r="AU145" s="132" t="s">
        <v>159</v>
      </c>
      <c r="AY145" s="13" t="s">
        <v>152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159</v>
      </c>
      <c r="BK145" s="133">
        <f t="shared" si="9"/>
        <v>0</v>
      </c>
      <c r="BL145" s="13" t="s">
        <v>158</v>
      </c>
      <c r="BM145" s="132" t="s">
        <v>2280</v>
      </c>
    </row>
    <row r="146" spans="2:65" s="1" customFormat="1" ht="24.2" customHeight="1">
      <c r="B146" s="120"/>
      <c r="C146" s="121" t="s">
        <v>723</v>
      </c>
      <c r="D146" s="121" t="s">
        <v>154</v>
      </c>
      <c r="E146" s="122" t="s">
        <v>728</v>
      </c>
      <c r="F146" s="123" t="s">
        <v>729</v>
      </c>
      <c r="G146" s="124" t="s">
        <v>200</v>
      </c>
      <c r="H146" s="125">
        <v>80.466999999999999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0.65400000000000003</v>
      </c>
      <c r="P146" s="130">
        <f t="shared" si="1"/>
        <v>52.625418000000003</v>
      </c>
      <c r="Q146" s="130">
        <v>0</v>
      </c>
      <c r="R146" s="130">
        <f t="shared" si="2"/>
        <v>0</v>
      </c>
      <c r="S146" s="130">
        <v>6.0999999999999999E-2</v>
      </c>
      <c r="T146" s="131">
        <f t="shared" si="3"/>
        <v>4.908487</v>
      </c>
      <c r="AR146" s="132" t="s">
        <v>158</v>
      </c>
      <c r="AT146" s="132" t="s">
        <v>154</v>
      </c>
      <c r="AU146" s="132" t="s">
        <v>159</v>
      </c>
      <c r="AY146" s="13" t="s">
        <v>152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159</v>
      </c>
      <c r="BK146" s="133">
        <f t="shared" si="9"/>
        <v>0</v>
      </c>
      <c r="BL146" s="13" t="s">
        <v>158</v>
      </c>
      <c r="BM146" s="132" t="s">
        <v>2281</v>
      </c>
    </row>
    <row r="147" spans="2:65" s="1" customFormat="1" ht="14.45" customHeight="1">
      <c r="B147" s="120"/>
      <c r="C147" s="121" t="s">
        <v>727</v>
      </c>
      <c r="D147" s="121" t="s">
        <v>154</v>
      </c>
      <c r="E147" s="122" t="s">
        <v>740</v>
      </c>
      <c r="F147" s="123" t="s">
        <v>741</v>
      </c>
      <c r="G147" s="124" t="s">
        <v>186</v>
      </c>
      <c r="H147" s="125">
        <v>90.293999999999997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0.59799999999999998</v>
      </c>
      <c r="P147" s="130">
        <f t="shared" si="1"/>
        <v>53.995811999999994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158</v>
      </c>
      <c r="AT147" s="132" t="s">
        <v>154</v>
      </c>
      <c r="AU147" s="132" t="s">
        <v>159</v>
      </c>
      <c r="AY147" s="13" t="s">
        <v>152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159</v>
      </c>
      <c r="BK147" s="133">
        <f t="shared" si="9"/>
        <v>0</v>
      </c>
      <c r="BL147" s="13" t="s">
        <v>158</v>
      </c>
      <c r="BM147" s="132" t="s">
        <v>2282</v>
      </c>
    </row>
    <row r="148" spans="2:65" s="1" customFormat="1" ht="24.2" customHeight="1">
      <c r="B148" s="120"/>
      <c r="C148" s="121" t="s">
        <v>731</v>
      </c>
      <c r="D148" s="121" t="s">
        <v>154</v>
      </c>
      <c r="E148" s="122" t="s">
        <v>744</v>
      </c>
      <c r="F148" s="123" t="s">
        <v>745</v>
      </c>
      <c r="G148" s="124" t="s">
        <v>186</v>
      </c>
      <c r="H148" s="125">
        <v>812.64599999999996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7.0000000000000001E-3</v>
      </c>
      <c r="P148" s="130">
        <f t="shared" si="1"/>
        <v>5.6885219999999999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158</v>
      </c>
      <c r="AT148" s="132" t="s">
        <v>154</v>
      </c>
      <c r="AU148" s="132" t="s">
        <v>159</v>
      </c>
      <c r="AY148" s="13" t="s">
        <v>152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159</v>
      </c>
      <c r="BK148" s="133">
        <f t="shared" si="9"/>
        <v>0</v>
      </c>
      <c r="BL148" s="13" t="s">
        <v>158</v>
      </c>
      <c r="BM148" s="132" t="s">
        <v>2283</v>
      </c>
    </row>
    <row r="149" spans="2:65" s="1" customFormat="1" ht="24.2" customHeight="1">
      <c r="B149" s="120"/>
      <c r="C149" s="121" t="s">
        <v>735</v>
      </c>
      <c r="D149" s="121" t="s">
        <v>154</v>
      </c>
      <c r="E149" s="122" t="s">
        <v>747</v>
      </c>
      <c r="F149" s="123" t="s">
        <v>748</v>
      </c>
      <c r="G149" s="124" t="s">
        <v>186</v>
      </c>
      <c r="H149" s="125">
        <v>90.293999999999997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0.89</v>
      </c>
      <c r="P149" s="130">
        <f t="shared" si="1"/>
        <v>80.361660000000001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158</v>
      </c>
      <c r="AT149" s="132" t="s">
        <v>154</v>
      </c>
      <c r="AU149" s="132" t="s">
        <v>159</v>
      </c>
      <c r="AY149" s="13" t="s">
        <v>152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159</v>
      </c>
      <c r="BK149" s="133">
        <f t="shared" si="9"/>
        <v>0</v>
      </c>
      <c r="BL149" s="13" t="s">
        <v>158</v>
      </c>
      <c r="BM149" s="132" t="s">
        <v>2284</v>
      </c>
    </row>
    <row r="150" spans="2:65" s="1" customFormat="1" ht="24.2" customHeight="1">
      <c r="B150" s="120"/>
      <c r="C150" s="121" t="s">
        <v>739</v>
      </c>
      <c r="D150" s="121" t="s">
        <v>154</v>
      </c>
      <c r="E150" s="122" t="s">
        <v>751</v>
      </c>
      <c r="F150" s="123" t="s">
        <v>752</v>
      </c>
      <c r="G150" s="124" t="s">
        <v>186</v>
      </c>
      <c r="H150" s="125">
        <v>902.94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0.1</v>
      </c>
      <c r="P150" s="130">
        <f t="shared" si="1"/>
        <v>90.294000000000011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158</v>
      </c>
      <c r="AT150" s="132" t="s">
        <v>154</v>
      </c>
      <c r="AU150" s="132" t="s">
        <v>159</v>
      </c>
      <c r="AY150" s="13" t="s">
        <v>152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159</v>
      </c>
      <c r="BK150" s="133">
        <f t="shared" si="9"/>
        <v>0</v>
      </c>
      <c r="BL150" s="13" t="s">
        <v>158</v>
      </c>
      <c r="BM150" s="132" t="s">
        <v>2285</v>
      </c>
    </row>
    <row r="151" spans="2:65" s="1" customFormat="1" ht="24.2" customHeight="1">
      <c r="B151" s="120"/>
      <c r="C151" s="121" t="s">
        <v>743</v>
      </c>
      <c r="D151" s="121" t="s">
        <v>154</v>
      </c>
      <c r="E151" s="122" t="s">
        <v>755</v>
      </c>
      <c r="F151" s="123" t="s">
        <v>756</v>
      </c>
      <c r="G151" s="124" t="s">
        <v>186</v>
      </c>
      <c r="H151" s="125">
        <v>90.293999999999997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0</v>
      </c>
      <c r="P151" s="130">
        <f t="shared" si="1"/>
        <v>0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158</v>
      </c>
      <c r="AT151" s="132" t="s">
        <v>154</v>
      </c>
      <c r="AU151" s="132" t="s">
        <v>159</v>
      </c>
      <c r="AY151" s="13" t="s">
        <v>152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159</v>
      </c>
      <c r="BK151" s="133">
        <f t="shared" si="9"/>
        <v>0</v>
      </c>
      <c r="BL151" s="13" t="s">
        <v>158</v>
      </c>
      <c r="BM151" s="132" t="s">
        <v>2286</v>
      </c>
    </row>
    <row r="152" spans="2:65" s="1" customFormat="1" ht="14.45" customHeight="1">
      <c r="B152" s="120"/>
      <c r="C152" s="121" t="s">
        <v>7</v>
      </c>
      <c r="D152" s="121" t="s">
        <v>154</v>
      </c>
      <c r="E152" s="122" t="s">
        <v>759</v>
      </c>
      <c r="F152" s="123" t="s">
        <v>760</v>
      </c>
      <c r="G152" s="124" t="s">
        <v>215</v>
      </c>
      <c r="H152" s="125">
        <v>17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158</v>
      </c>
      <c r="AT152" s="132" t="s">
        <v>154</v>
      </c>
      <c r="AU152" s="132" t="s">
        <v>159</v>
      </c>
      <c r="AY152" s="13" t="s">
        <v>152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159</v>
      </c>
      <c r="BK152" s="133">
        <f t="shared" si="9"/>
        <v>0</v>
      </c>
      <c r="BL152" s="13" t="s">
        <v>158</v>
      </c>
      <c r="BM152" s="132" t="s">
        <v>2287</v>
      </c>
    </row>
    <row r="153" spans="2:65" s="11" customFormat="1" ht="22.7" customHeight="1">
      <c r="B153" s="109"/>
      <c r="D153" s="110" t="s">
        <v>73</v>
      </c>
      <c r="E153" s="118" t="s">
        <v>309</v>
      </c>
      <c r="F153" s="118" t="s">
        <v>310</v>
      </c>
      <c r="J153" s="119">
        <f>BK153</f>
        <v>0</v>
      </c>
      <c r="L153" s="109"/>
      <c r="M153" s="113"/>
      <c r="P153" s="114">
        <f>P154</f>
        <v>246.95408999999998</v>
      </c>
      <c r="R153" s="114">
        <f>R154</f>
        <v>0</v>
      </c>
      <c r="T153" s="115">
        <f>T154</f>
        <v>0</v>
      </c>
      <c r="AR153" s="110" t="s">
        <v>82</v>
      </c>
      <c r="AT153" s="116" t="s">
        <v>73</v>
      </c>
      <c r="AU153" s="116" t="s">
        <v>82</v>
      </c>
      <c r="AY153" s="110" t="s">
        <v>152</v>
      </c>
      <c r="BK153" s="117">
        <f>BK154</f>
        <v>0</v>
      </c>
    </row>
    <row r="154" spans="2:65" s="1" customFormat="1" ht="24.2" customHeight="1">
      <c r="B154" s="120"/>
      <c r="C154" s="121" t="s">
        <v>750</v>
      </c>
      <c r="D154" s="121" t="s">
        <v>154</v>
      </c>
      <c r="E154" s="122" t="s">
        <v>763</v>
      </c>
      <c r="F154" s="123" t="s">
        <v>764</v>
      </c>
      <c r="G154" s="124" t="s">
        <v>186</v>
      </c>
      <c r="H154" s="125">
        <v>90.293999999999997</v>
      </c>
      <c r="I154" s="126"/>
      <c r="J154" s="126">
        <f>ROUND(I154*H154,2)</f>
        <v>0</v>
      </c>
      <c r="K154" s="127"/>
      <c r="L154" s="25"/>
      <c r="M154" s="128" t="s">
        <v>1</v>
      </c>
      <c r="N154" s="129" t="s">
        <v>40</v>
      </c>
      <c r="O154" s="130">
        <v>2.7349999999999999</v>
      </c>
      <c r="P154" s="130">
        <f>O154*H154</f>
        <v>246.95408999999998</v>
      </c>
      <c r="Q154" s="130">
        <v>0</v>
      </c>
      <c r="R154" s="130">
        <f>Q154*H154</f>
        <v>0</v>
      </c>
      <c r="S154" s="130">
        <v>0</v>
      </c>
      <c r="T154" s="131">
        <f>S154*H154</f>
        <v>0</v>
      </c>
      <c r="AR154" s="132" t="s">
        <v>158</v>
      </c>
      <c r="AT154" s="132" t="s">
        <v>154</v>
      </c>
      <c r="AU154" s="132" t="s">
        <v>159</v>
      </c>
      <c r="AY154" s="13" t="s">
        <v>152</v>
      </c>
      <c r="BE154" s="133">
        <f>IF(N154="základná",J154,0)</f>
        <v>0</v>
      </c>
      <c r="BF154" s="133">
        <f>IF(N154="znížená",J154,0)</f>
        <v>0</v>
      </c>
      <c r="BG154" s="133">
        <f>IF(N154="zákl. prenesená",J154,0)</f>
        <v>0</v>
      </c>
      <c r="BH154" s="133">
        <f>IF(N154="zníž. prenesená",J154,0)</f>
        <v>0</v>
      </c>
      <c r="BI154" s="133">
        <f>IF(N154="nulová",J154,0)</f>
        <v>0</v>
      </c>
      <c r="BJ154" s="13" t="s">
        <v>159</v>
      </c>
      <c r="BK154" s="133">
        <f>ROUND(I154*H154,2)</f>
        <v>0</v>
      </c>
      <c r="BL154" s="13" t="s">
        <v>158</v>
      </c>
      <c r="BM154" s="132" t="s">
        <v>2288</v>
      </c>
    </row>
    <row r="155" spans="2:65" s="11" customFormat="1" ht="26.1" customHeight="1">
      <c r="B155" s="109"/>
      <c r="D155" s="110" t="s">
        <v>73</v>
      </c>
      <c r="E155" s="111" t="s">
        <v>314</v>
      </c>
      <c r="F155" s="111" t="s">
        <v>315</v>
      </c>
      <c r="J155" s="112">
        <f>BK155</f>
        <v>0</v>
      </c>
      <c r="L155" s="109"/>
      <c r="M155" s="113"/>
      <c r="P155" s="114">
        <f>P156+P161+P163+P165+P171+P173+P175</f>
        <v>132.99748399999999</v>
      </c>
      <c r="R155" s="114">
        <f>R156+R161+R163+R165+R171+R173+R175</f>
        <v>1.0435760000000001E-2</v>
      </c>
      <c r="T155" s="115">
        <f>T156+T161+T163+T165+T171+T173+T175</f>
        <v>11.70637672</v>
      </c>
      <c r="AR155" s="110" t="s">
        <v>159</v>
      </c>
      <c r="AT155" s="116" t="s">
        <v>73</v>
      </c>
      <c r="AU155" s="116" t="s">
        <v>74</v>
      </c>
      <c r="AY155" s="110" t="s">
        <v>152</v>
      </c>
      <c r="BK155" s="117">
        <f>BK156+BK161+BK163+BK165+BK171+BK173+BK175</f>
        <v>0</v>
      </c>
    </row>
    <row r="156" spans="2:65" s="11" customFormat="1" ht="22.7" customHeight="1">
      <c r="B156" s="109"/>
      <c r="D156" s="110" t="s">
        <v>73</v>
      </c>
      <c r="E156" s="118" t="s">
        <v>766</v>
      </c>
      <c r="F156" s="118" t="s">
        <v>767</v>
      </c>
      <c r="J156" s="119">
        <f>BK156</f>
        <v>0</v>
      </c>
      <c r="L156" s="109"/>
      <c r="M156" s="113"/>
      <c r="P156" s="114">
        <f>SUM(P157:P160)</f>
        <v>2.601</v>
      </c>
      <c r="R156" s="114">
        <f>SUM(R157:R160)</f>
        <v>0</v>
      </c>
      <c r="T156" s="115">
        <f>SUM(T157:T160)</f>
        <v>9.9979999999999999E-2</v>
      </c>
      <c r="AR156" s="110" t="s">
        <v>159</v>
      </c>
      <c r="AT156" s="116" t="s">
        <v>73</v>
      </c>
      <c r="AU156" s="116" t="s">
        <v>82</v>
      </c>
      <c r="AY156" s="110" t="s">
        <v>152</v>
      </c>
      <c r="BK156" s="117">
        <f>SUM(BK157:BK160)</f>
        <v>0</v>
      </c>
    </row>
    <row r="157" spans="2:65" s="1" customFormat="1" ht="24.2" customHeight="1">
      <c r="B157" s="120"/>
      <c r="C157" s="121" t="s">
        <v>754</v>
      </c>
      <c r="D157" s="121" t="s">
        <v>154</v>
      </c>
      <c r="E157" s="122" t="s">
        <v>769</v>
      </c>
      <c r="F157" s="123" t="s">
        <v>770</v>
      </c>
      <c r="G157" s="124" t="s">
        <v>215</v>
      </c>
      <c r="H157" s="125">
        <v>2</v>
      </c>
      <c r="I157" s="126"/>
      <c r="J157" s="126">
        <f>ROUND(I157*H157,2)</f>
        <v>0</v>
      </c>
      <c r="K157" s="127"/>
      <c r="L157" s="25"/>
      <c r="M157" s="128" t="s">
        <v>1</v>
      </c>
      <c r="N157" s="129" t="s">
        <v>40</v>
      </c>
      <c r="O157" s="130">
        <v>0.51800000000000002</v>
      </c>
      <c r="P157" s="130">
        <f>O157*H157</f>
        <v>1.036</v>
      </c>
      <c r="Q157" s="130">
        <v>0</v>
      </c>
      <c r="R157" s="130">
        <f>Q157*H157</f>
        <v>0</v>
      </c>
      <c r="S157" s="130">
        <v>1.933E-2</v>
      </c>
      <c r="T157" s="131">
        <f>S157*H157</f>
        <v>3.866E-2</v>
      </c>
      <c r="AR157" s="132" t="s">
        <v>320</v>
      </c>
      <c r="AT157" s="132" t="s">
        <v>154</v>
      </c>
      <c r="AU157" s="132" t="s">
        <v>159</v>
      </c>
      <c r="AY157" s="13" t="s">
        <v>152</v>
      </c>
      <c r="BE157" s="133">
        <f>IF(N157="základná",J157,0)</f>
        <v>0</v>
      </c>
      <c r="BF157" s="133">
        <f>IF(N157="znížená",J157,0)</f>
        <v>0</v>
      </c>
      <c r="BG157" s="133">
        <f>IF(N157="zákl. prenesená",J157,0)</f>
        <v>0</v>
      </c>
      <c r="BH157" s="133">
        <f>IF(N157="zníž. prenesená",J157,0)</f>
        <v>0</v>
      </c>
      <c r="BI157" s="133">
        <f>IF(N157="nulová",J157,0)</f>
        <v>0</v>
      </c>
      <c r="BJ157" s="13" t="s">
        <v>159</v>
      </c>
      <c r="BK157" s="133">
        <f>ROUND(I157*H157,2)</f>
        <v>0</v>
      </c>
      <c r="BL157" s="13" t="s">
        <v>320</v>
      </c>
      <c r="BM157" s="132" t="s">
        <v>2289</v>
      </c>
    </row>
    <row r="158" spans="2:65" s="1" customFormat="1" ht="24.2" customHeight="1">
      <c r="B158" s="120"/>
      <c r="C158" s="121" t="s">
        <v>758</v>
      </c>
      <c r="D158" s="121" t="s">
        <v>154</v>
      </c>
      <c r="E158" s="122" t="s">
        <v>773</v>
      </c>
      <c r="F158" s="123" t="s">
        <v>774</v>
      </c>
      <c r="G158" s="124" t="s">
        <v>215</v>
      </c>
      <c r="H158" s="125">
        <v>1</v>
      </c>
      <c r="I158" s="126"/>
      <c r="J158" s="126">
        <f>ROUND(I158*H158,2)</f>
        <v>0</v>
      </c>
      <c r="K158" s="127"/>
      <c r="L158" s="25"/>
      <c r="M158" s="128" t="s">
        <v>1</v>
      </c>
      <c r="N158" s="129" t="s">
        <v>40</v>
      </c>
      <c r="O158" s="130">
        <v>0.38100000000000001</v>
      </c>
      <c r="P158" s="130">
        <f>O158*H158</f>
        <v>0.38100000000000001</v>
      </c>
      <c r="Q158" s="130">
        <v>0</v>
      </c>
      <c r="R158" s="130">
        <f>Q158*H158</f>
        <v>0</v>
      </c>
      <c r="S158" s="130">
        <v>1.72E-2</v>
      </c>
      <c r="T158" s="131">
        <f>S158*H158</f>
        <v>1.72E-2</v>
      </c>
      <c r="AR158" s="132" t="s">
        <v>320</v>
      </c>
      <c r="AT158" s="132" t="s">
        <v>154</v>
      </c>
      <c r="AU158" s="132" t="s">
        <v>159</v>
      </c>
      <c r="AY158" s="13" t="s">
        <v>152</v>
      </c>
      <c r="BE158" s="133">
        <f>IF(N158="základná",J158,0)</f>
        <v>0</v>
      </c>
      <c r="BF158" s="133">
        <f>IF(N158="znížená",J158,0)</f>
        <v>0</v>
      </c>
      <c r="BG158" s="133">
        <f>IF(N158="zákl. prenesená",J158,0)</f>
        <v>0</v>
      </c>
      <c r="BH158" s="133">
        <f>IF(N158="zníž. prenesená",J158,0)</f>
        <v>0</v>
      </c>
      <c r="BI158" s="133">
        <f>IF(N158="nulová",J158,0)</f>
        <v>0</v>
      </c>
      <c r="BJ158" s="13" t="s">
        <v>159</v>
      </c>
      <c r="BK158" s="133">
        <f>ROUND(I158*H158,2)</f>
        <v>0</v>
      </c>
      <c r="BL158" s="13" t="s">
        <v>320</v>
      </c>
      <c r="BM158" s="132" t="s">
        <v>2290</v>
      </c>
    </row>
    <row r="159" spans="2:65" s="1" customFormat="1" ht="24.2" customHeight="1">
      <c r="B159" s="120"/>
      <c r="C159" s="121" t="s">
        <v>762</v>
      </c>
      <c r="D159" s="121" t="s">
        <v>154</v>
      </c>
      <c r="E159" s="122" t="s">
        <v>777</v>
      </c>
      <c r="F159" s="123" t="s">
        <v>778</v>
      </c>
      <c r="G159" s="124" t="s">
        <v>215</v>
      </c>
      <c r="H159" s="125">
        <v>2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40</v>
      </c>
      <c r="O159" s="130">
        <v>0.34200000000000003</v>
      </c>
      <c r="P159" s="130">
        <f>O159*H159</f>
        <v>0.68400000000000005</v>
      </c>
      <c r="Q159" s="130">
        <v>0</v>
      </c>
      <c r="R159" s="130">
        <f>Q159*H159</f>
        <v>0</v>
      </c>
      <c r="S159" s="130">
        <v>1.9460000000000002E-2</v>
      </c>
      <c r="T159" s="131">
        <f>S159*H159</f>
        <v>3.8920000000000003E-2</v>
      </c>
      <c r="AR159" s="132" t="s">
        <v>320</v>
      </c>
      <c r="AT159" s="132" t="s">
        <v>154</v>
      </c>
      <c r="AU159" s="132" t="s">
        <v>159</v>
      </c>
      <c r="AY159" s="13" t="s">
        <v>152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159</v>
      </c>
      <c r="BK159" s="133">
        <f>ROUND(I159*H159,2)</f>
        <v>0</v>
      </c>
      <c r="BL159" s="13" t="s">
        <v>320</v>
      </c>
      <c r="BM159" s="132" t="s">
        <v>2291</v>
      </c>
    </row>
    <row r="160" spans="2:65" s="1" customFormat="1" ht="24.2" customHeight="1">
      <c r="B160" s="120"/>
      <c r="C160" s="121" t="s">
        <v>768</v>
      </c>
      <c r="D160" s="121" t="s">
        <v>154</v>
      </c>
      <c r="E160" s="122" t="s">
        <v>784</v>
      </c>
      <c r="F160" s="123" t="s">
        <v>785</v>
      </c>
      <c r="G160" s="124" t="s">
        <v>215</v>
      </c>
      <c r="H160" s="125">
        <v>2</v>
      </c>
      <c r="I160" s="126"/>
      <c r="J160" s="126">
        <f>ROUND(I160*H160,2)</f>
        <v>0</v>
      </c>
      <c r="K160" s="127"/>
      <c r="L160" s="25"/>
      <c r="M160" s="128" t="s">
        <v>1</v>
      </c>
      <c r="N160" s="129" t="s">
        <v>40</v>
      </c>
      <c r="O160" s="130">
        <v>0.25</v>
      </c>
      <c r="P160" s="130">
        <f>O160*H160</f>
        <v>0.5</v>
      </c>
      <c r="Q160" s="130">
        <v>0</v>
      </c>
      <c r="R160" s="130">
        <f>Q160*H160</f>
        <v>0</v>
      </c>
      <c r="S160" s="130">
        <v>2.5999999999999999E-3</v>
      </c>
      <c r="T160" s="131">
        <f>S160*H160</f>
        <v>5.1999999999999998E-3</v>
      </c>
      <c r="AR160" s="132" t="s">
        <v>320</v>
      </c>
      <c r="AT160" s="132" t="s">
        <v>154</v>
      </c>
      <c r="AU160" s="132" t="s">
        <v>159</v>
      </c>
      <c r="AY160" s="13" t="s">
        <v>152</v>
      </c>
      <c r="BE160" s="133">
        <f>IF(N160="základná",J160,0)</f>
        <v>0</v>
      </c>
      <c r="BF160" s="133">
        <f>IF(N160="znížená",J160,0)</f>
        <v>0</v>
      </c>
      <c r="BG160" s="133">
        <f>IF(N160="zákl. prenesená",J160,0)</f>
        <v>0</v>
      </c>
      <c r="BH160" s="133">
        <f>IF(N160="zníž. prenesená",J160,0)</f>
        <v>0</v>
      </c>
      <c r="BI160" s="133">
        <f>IF(N160="nulová",J160,0)</f>
        <v>0</v>
      </c>
      <c r="BJ160" s="13" t="s">
        <v>159</v>
      </c>
      <c r="BK160" s="133">
        <f>ROUND(I160*H160,2)</f>
        <v>0</v>
      </c>
      <c r="BL160" s="13" t="s">
        <v>320</v>
      </c>
      <c r="BM160" s="132" t="s">
        <v>2292</v>
      </c>
    </row>
    <row r="161" spans="2:65" s="11" customFormat="1" ht="22.7" customHeight="1">
      <c r="B161" s="109"/>
      <c r="D161" s="110" t="s">
        <v>73</v>
      </c>
      <c r="E161" s="118" t="s">
        <v>360</v>
      </c>
      <c r="F161" s="118" t="s">
        <v>361</v>
      </c>
      <c r="J161" s="119">
        <f>BK161</f>
        <v>0</v>
      </c>
      <c r="L161" s="109"/>
      <c r="M161" s="113"/>
      <c r="P161" s="114">
        <f>P162</f>
        <v>18.921136000000001</v>
      </c>
      <c r="R161" s="114">
        <f>R162</f>
        <v>0</v>
      </c>
      <c r="T161" s="115">
        <f>T162</f>
        <v>2.7290099999999997</v>
      </c>
      <c r="AR161" s="110" t="s">
        <v>159</v>
      </c>
      <c r="AT161" s="116" t="s">
        <v>73</v>
      </c>
      <c r="AU161" s="116" t="s">
        <v>82</v>
      </c>
      <c r="AY161" s="110" t="s">
        <v>152</v>
      </c>
      <c r="BK161" s="117">
        <f>BK162</f>
        <v>0</v>
      </c>
    </row>
    <row r="162" spans="2:65" s="1" customFormat="1" ht="24.2" customHeight="1">
      <c r="B162" s="120"/>
      <c r="C162" s="121" t="s">
        <v>772</v>
      </c>
      <c r="D162" s="121" t="s">
        <v>154</v>
      </c>
      <c r="E162" s="122" t="s">
        <v>2293</v>
      </c>
      <c r="F162" s="123" t="s">
        <v>2294</v>
      </c>
      <c r="G162" s="124" t="s">
        <v>200</v>
      </c>
      <c r="H162" s="125">
        <v>90.966999999999999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40</v>
      </c>
      <c r="O162" s="130">
        <v>0.20799999999999999</v>
      </c>
      <c r="P162" s="130">
        <f>O162*H162</f>
        <v>18.921136000000001</v>
      </c>
      <c r="Q162" s="130">
        <v>0</v>
      </c>
      <c r="R162" s="130">
        <f>Q162*H162</f>
        <v>0</v>
      </c>
      <c r="S162" s="130">
        <v>0.03</v>
      </c>
      <c r="T162" s="131">
        <f>S162*H162</f>
        <v>2.7290099999999997</v>
      </c>
      <c r="AR162" s="132" t="s">
        <v>320</v>
      </c>
      <c r="AT162" s="132" t="s">
        <v>154</v>
      </c>
      <c r="AU162" s="132" t="s">
        <v>159</v>
      </c>
      <c r="AY162" s="13" t="s">
        <v>152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159</v>
      </c>
      <c r="BK162" s="133">
        <f>ROUND(I162*H162,2)</f>
        <v>0</v>
      </c>
      <c r="BL162" s="13" t="s">
        <v>320</v>
      </c>
      <c r="BM162" s="132" t="s">
        <v>2295</v>
      </c>
    </row>
    <row r="163" spans="2:65" s="11" customFormat="1" ht="22.7" customHeight="1">
      <c r="B163" s="109"/>
      <c r="D163" s="110" t="s">
        <v>73</v>
      </c>
      <c r="E163" s="118" t="s">
        <v>398</v>
      </c>
      <c r="F163" s="118" t="s">
        <v>399</v>
      </c>
      <c r="J163" s="119">
        <f>BK163</f>
        <v>0</v>
      </c>
      <c r="L163" s="109"/>
      <c r="M163" s="113"/>
      <c r="P163" s="114">
        <f>P164</f>
        <v>12.352683000000001</v>
      </c>
      <c r="R163" s="114">
        <f>R164</f>
        <v>0</v>
      </c>
      <c r="T163" s="115">
        <f>T164</f>
        <v>0</v>
      </c>
      <c r="AR163" s="110" t="s">
        <v>159</v>
      </c>
      <c r="AT163" s="116" t="s">
        <v>73</v>
      </c>
      <c r="AU163" s="116" t="s">
        <v>82</v>
      </c>
      <c r="AY163" s="110" t="s">
        <v>152</v>
      </c>
      <c r="BK163" s="117">
        <f>BK164</f>
        <v>0</v>
      </c>
    </row>
    <row r="164" spans="2:65" s="1" customFormat="1" ht="24.2" customHeight="1">
      <c r="B164" s="120"/>
      <c r="C164" s="121" t="s">
        <v>776</v>
      </c>
      <c r="D164" s="121" t="s">
        <v>154</v>
      </c>
      <c r="E164" s="122" t="s">
        <v>2296</v>
      </c>
      <c r="F164" s="123" t="s">
        <v>2297</v>
      </c>
      <c r="G164" s="124" t="s">
        <v>200</v>
      </c>
      <c r="H164" s="125">
        <v>67.501000000000005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0.183</v>
      </c>
      <c r="P164" s="130">
        <f>O164*H164</f>
        <v>12.352683000000001</v>
      </c>
      <c r="Q164" s="130">
        <v>0</v>
      </c>
      <c r="R164" s="130">
        <f>Q164*H164</f>
        <v>0</v>
      </c>
      <c r="S164" s="130">
        <v>0</v>
      </c>
      <c r="T164" s="131">
        <f>S164*H164</f>
        <v>0</v>
      </c>
      <c r="AR164" s="132" t="s">
        <v>320</v>
      </c>
      <c r="AT164" s="132" t="s">
        <v>154</v>
      </c>
      <c r="AU164" s="132" t="s">
        <v>159</v>
      </c>
      <c r="AY164" s="13" t="s">
        <v>152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159</v>
      </c>
      <c r="BK164" s="133">
        <f>ROUND(I164*H164,2)</f>
        <v>0</v>
      </c>
      <c r="BL164" s="13" t="s">
        <v>320</v>
      </c>
      <c r="BM164" s="132" t="s">
        <v>2298</v>
      </c>
    </row>
    <row r="165" spans="2:65" s="11" customFormat="1" ht="22.7" customHeight="1">
      <c r="B165" s="109"/>
      <c r="D165" s="110" t="s">
        <v>73</v>
      </c>
      <c r="E165" s="118" t="s">
        <v>436</v>
      </c>
      <c r="F165" s="118" t="s">
        <v>437</v>
      </c>
      <c r="J165" s="119">
        <f>BK165</f>
        <v>0</v>
      </c>
      <c r="L165" s="109"/>
      <c r="M165" s="113"/>
      <c r="P165" s="114">
        <f>SUM(P166:P170)</f>
        <v>3.37548</v>
      </c>
      <c r="R165" s="114">
        <f>SUM(R166:R170)</f>
        <v>0</v>
      </c>
      <c r="T165" s="115">
        <f>SUM(T166:T170)</f>
        <v>0.12254672</v>
      </c>
      <c r="AR165" s="110" t="s">
        <v>159</v>
      </c>
      <c r="AT165" s="116" t="s">
        <v>73</v>
      </c>
      <c r="AU165" s="116" t="s">
        <v>82</v>
      </c>
      <c r="AY165" s="110" t="s">
        <v>152</v>
      </c>
      <c r="BK165" s="117">
        <f>SUM(BK166:BK170)</f>
        <v>0</v>
      </c>
    </row>
    <row r="166" spans="2:65" s="1" customFormat="1" ht="24.2" customHeight="1">
      <c r="B166" s="120"/>
      <c r="C166" s="121" t="s">
        <v>780</v>
      </c>
      <c r="D166" s="121" t="s">
        <v>154</v>
      </c>
      <c r="E166" s="122" t="s">
        <v>802</v>
      </c>
      <c r="F166" s="123" t="s">
        <v>803</v>
      </c>
      <c r="G166" s="124" t="s">
        <v>226</v>
      </c>
      <c r="H166" s="125">
        <v>21.26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40</v>
      </c>
      <c r="O166" s="130">
        <v>6.6000000000000003E-2</v>
      </c>
      <c r="P166" s="130">
        <f>O166*H166</f>
        <v>1.4031600000000002</v>
      </c>
      <c r="Q166" s="130">
        <v>0</v>
      </c>
      <c r="R166" s="130">
        <f>Q166*H166</f>
        <v>0</v>
      </c>
      <c r="S166" s="130">
        <v>3.8999999999999998E-3</v>
      </c>
      <c r="T166" s="131">
        <f>S166*H166</f>
        <v>8.2914000000000002E-2</v>
      </c>
      <c r="AR166" s="132" t="s">
        <v>320</v>
      </c>
      <c r="AT166" s="132" t="s">
        <v>154</v>
      </c>
      <c r="AU166" s="132" t="s">
        <v>159</v>
      </c>
      <c r="AY166" s="13" t="s">
        <v>152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159</v>
      </c>
      <c r="BK166" s="133">
        <f>ROUND(I166*H166,2)</f>
        <v>0</v>
      </c>
      <c r="BL166" s="13" t="s">
        <v>320</v>
      </c>
      <c r="BM166" s="132" t="s">
        <v>2299</v>
      </c>
    </row>
    <row r="167" spans="2:65" s="1" customFormat="1" ht="14.45" customHeight="1">
      <c r="B167" s="120"/>
      <c r="C167" s="121" t="s">
        <v>328</v>
      </c>
      <c r="D167" s="121" t="s">
        <v>154</v>
      </c>
      <c r="E167" s="122" t="s">
        <v>806</v>
      </c>
      <c r="F167" s="123" t="s">
        <v>807</v>
      </c>
      <c r="G167" s="124" t="s">
        <v>226</v>
      </c>
      <c r="H167" s="125">
        <v>12</v>
      </c>
      <c r="I167" s="126"/>
      <c r="J167" s="126">
        <f>ROUND(I167*H167,2)</f>
        <v>0</v>
      </c>
      <c r="K167" s="127"/>
      <c r="L167" s="25"/>
      <c r="M167" s="128" t="s">
        <v>1</v>
      </c>
      <c r="N167" s="129" t="s">
        <v>40</v>
      </c>
      <c r="O167" s="130">
        <v>4.7E-2</v>
      </c>
      <c r="P167" s="130">
        <f>O167*H167</f>
        <v>0.56400000000000006</v>
      </c>
      <c r="Q167" s="130">
        <v>0</v>
      </c>
      <c r="R167" s="130">
        <f>Q167*H167</f>
        <v>0</v>
      </c>
      <c r="S167" s="130">
        <v>9.0000000000000006E-5</v>
      </c>
      <c r="T167" s="131">
        <f>S167*H167</f>
        <v>1.08E-3</v>
      </c>
      <c r="AR167" s="132" t="s">
        <v>320</v>
      </c>
      <c r="AT167" s="132" t="s">
        <v>154</v>
      </c>
      <c r="AU167" s="132" t="s">
        <v>159</v>
      </c>
      <c r="AY167" s="13" t="s">
        <v>152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159</v>
      </c>
      <c r="BK167" s="133">
        <f>ROUND(I167*H167,2)</f>
        <v>0</v>
      </c>
      <c r="BL167" s="13" t="s">
        <v>320</v>
      </c>
      <c r="BM167" s="132" t="s">
        <v>2300</v>
      </c>
    </row>
    <row r="168" spans="2:65" s="1" customFormat="1" ht="24.2" customHeight="1">
      <c r="B168" s="120"/>
      <c r="C168" s="121" t="s">
        <v>789</v>
      </c>
      <c r="D168" s="121" t="s">
        <v>154</v>
      </c>
      <c r="E168" s="122" t="s">
        <v>810</v>
      </c>
      <c r="F168" s="123" t="s">
        <v>811</v>
      </c>
      <c r="G168" s="124" t="s">
        <v>215</v>
      </c>
      <c r="H168" s="125">
        <v>4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7.4999999999999997E-2</v>
      </c>
      <c r="P168" s="130">
        <f>O168*H168</f>
        <v>0.3</v>
      </c>
      <c r="Q168" s="130">
        <v>0</v>
      </c>
      <c r="R168" s="130">
        <f>Q168*H168</f>
        <v>0</v>
      </c>
      <c r="S168" s="130">
        <v>1.1000000000000001E-3</v>
      </c>
      <c r="T168" s="131">
        <f>S168*H168</f>
        <v>4.4000000000000003E-3</v>
      </c>
      <c r="AR168" s="132" t="s">
        <v>320</v>
      </c>
      <c r="AT168" s="132" t="s">
        <v>154</v>
      </c>
      <c r="AU168" s="132" t="s">
        <v>159</v>
      </c>
      <c r="AY168" s="13" t="s">
        <v>152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159</v>
      </c>
      <c r="BK168" s="133">
        <f>ROUND(I168*H168,2)</f>
        <v>0</v>
      </c>
      <c r="BL168" s="13" t="s">
        <v>320</v>
      </c>
      <c r="BM168" s="132" t="s">
        <v>2301</v>
      </c>
    </row>
    <row r="169" spans="2:65" s="1" customFormat="1" ht="24.2" customHeight="1">
      <c r="B169" s="120"/>
      <c r="C169" s="121" t="s">
        <v>793</v>
      </c>
      <c r="D169" s="121" t="s">
        <v>154</v>
      </c>
      <c r="E169" s="122" t="s">
        <v>814</v>
      </c>
      <c r="F169" s="123" t="s">
        <v>815</v>
      </c>
      <c r="G169" s="124" t="s">
        <v>226</v>
      </c>
      <c r="H169" s="125">
        <v>3.94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7.4999999999999997E-2</v>
      </c>
      <c r="P169" s="130">
        <f>O169*H169</f>
        <v>0.29549999999999998</v>
      </c>
      <c r="Q169" s="130">
        <v>0</v>
      </c>
      <c r="R169" s="130">
        <f>Q169*H169</f>
        <v>0</v>
      </c>
      <c r="S169" s="130">
        <v>1.3500000000000001E-3</v>
      </c>
      <c r="T169" s="131">
        <f>S169*H169</f>
        <v>5.3189999999999999E-3</v>
      </c>
      <c r="AR169" s="132" t="s">
        <v>320</v>
      </c>
      <c r="AT169" s="132" t="s">
        <v>154</v>
      </c>
      <c r="AU169" s="132" t="s">
        <v>159</v>
      </c>
      <c r="AY169" s="13" t="s">
        <v>152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159</v>
      </c>
      <c r="BK169" s="133">
        <f>ROUND(I169*H169,2)</f>
        <v>0</v>
      </c>
      <c r="BL169" s="13" t="s">
        <v>320</v>
      </c>
      <c r="BM169" s="132" t="s">
        <v>2302</v>
      </c>
    </row>
    <row r="170" spans="2:65" s="1" customFormat="1" ht="24.2" customHeight="1">
      <c r="B170" s="120"/>
      <c r="C170" s="121" t="s">
        <v>797</v>
      </c>
      <c r="D170" s="121" t="s">
        <v>154</v>
      </c>
      <c r="E170" s="122" t="s">
        <v>818</v>
      </c>
      <c r="F170" s="123" t="s">
        <v>819</v>
      </c>
      <c r="G170" s="124" t="s">
        <v>226</v>
      </c>
      <c r="H170" s="125">
        <v>8.5559999999999992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40</v>
      </c>
      <c r="O170" s="130">
        <v>9.5000000000000001E-2</v>
      </c>
      <c r="P170" s="130">
        <f>O170*H170</f>
        <v>0.81281999999999988</v>
      </c>
      <c r="Q170" s="130">
        <v>0</v>
      </c>
      <c r="R170" s="130">
        <f>Q170*H170</f>
        <v>0</v>
      </c>
      <c r="S170" s="130">
        <v>3.3700000000000002E-3</v>
      </c>
      <c r="T170" s="131">
        <f>S170*H170</f>
        <v>2.883372E-2</v>
      </c>
      <c r="AR170" s="132" t="s">
        <v>320</v>
      </c>
      <c r="AT170" s="132" t="s">
        <v>154</v>
      </c>
      <c r="AU170" s="132" t="s">
        <v>159</v>
      </c>
      <c r="AY170" s="13" t="s">
        <v>152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159</v>
      </c>
      <c r="BK170" s="133">
        <f>ROUND(I170*H170,2)</f>
        <v>0</v>
      </c>
      <c r="BL170" s="13" t="s">
        <v>320</v>
      </c>
      <c r="BM170" s="132" t="s">
        <v>2303</v>
      </c>
    </row>
    <row r="171" spans="2:65" s="11" customFormat="1" ht="22.7" customHeight="1">
      <c r="B171" s="109"/>
      <c r="D171" s="110" t="s">
        <v>73</v>
      </c>
      <c r="E171" s="118" t="s">
        <v>459</v>
      </c>
      <c r="F171" s="118" t="s">
        <v>460</v>
      </c>
      <c r="J171" s="119">
        <f>BK171</f>
        <v>0</v>
      </c>
      <c r="L171" s="109"/>
      <c r="M171" s="113"/>
      <c r="P171" s="114">
        <f>P172</f>
        <v>29.795220000000004</v>
      </c>
      <c r="R171" s="114">
        <f>R172</f>
        <v>0</v>
      </c>
      <c r="T171" s="115">
        <f>T172</f>
        <v>8.7311999999999994</v>
      </c>
      <c r="AR171" s="110" t="s">
        <v>159</v>
      </c>
      <c r="AT171" s="116" t="s">
        <v>73</v>
      </c>
      <c r="AU171" s="116" t="s">
        <v>82</v>
      </c>
      <c r="AY171" s="110" t="s">
        <v>152</v>
      </c>
      <c r="BK171" s="117">
        <f>BK172</f>
        <v>0</v>
      </c>
    </row>
    <row r="172" spans="2:65" s="1" customFormat="1" ht="24.2" customHeight="1">
      <c r="B172" s="120"/>
      <c r="C172" s="121" t="s">
        <v>801</v>
      </c>
      <c r="D172" s="121" t="s">
        <v>154</v>
      </c>
      <c r="E172" s="122" t="s">
        <v>822</v>
      </c>
      <c r="F172" s="123" t="s">
        <v>823</v>
      </c>
      <c r="G172" s="124" t="s">
        <v>200</v>
      </c>
      <c r="H172" s="125">
        <v>109.14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40</v>
      </c>
      <c r="O172" s="130">
        <v>0.27300000000000002</v>
      </c>
      <c r="P172" s="130">
        <f>O172*H172</f>
        <v>29.795220000000004</v>
      </c>
      <c r="Q172" s="130">
        <v>0</v>
      </c>
      <c r="R172" s="130">
        <f>Q172*H172</f>
        <v>0</v>
      </c>
      <c r="S172" s="130">
        <v>0.08</v>
      </c>
      <c r="T172" s="131">
        <f>S172*H172</f>
        <v>8.7311999999999994</v>
      </c>
      <c r="AR172" s="132" t="s">
        <v>320</v>
      </c>
      <c r="AT172" s="132" t="s">
        <v>154</v>
      </c>
      <c r="AU172" s="132" t="s">
        <v>159</v>
      </c>
      <c r="AY172" s="13" t="s">
        <v>152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159</v>
      </c>
      <c r="BK172" s="133">
        <f>ROUND(I172*H172,2)</f>
        <v>0</v>
      </c>
      <c r="BL172" s="13" t="s">
        <v>320</v>
      </c>
      <c r="BM172" s="132" t="s">
        <v>2304</v>
      </c>
    </row>
    <row r="173" spans="2:65" s="11" customFormat="1" ht="22.7" customHeight="1">
      <c r="B173" s="109"/>
      <c r="D173" s="110" t="s">
        <v>73</v>
      </c>
      <c r="E173" s="118" t="s">
        <v>479</v>
      </c>
      <c r="F173" s="118" t="s">
        <v>480</v>
      </c>
      <c r="J173" s="119">
        <f>BK173</f>
        <v>0</v>
      </c>
      <c r="L173" s="109"/>
      <c r="M173" s="113"/>
      <c r="P173" s="114">
        <f>P174</f>
        <v>0.59099999999999997</v>
      </c>
      <c r="R173" s="114">
        <f>R174</f>
        <v>0</v>
      </c>
      <c r="T173" s="115">
        <f>T174</f>
        <v>2.3640000000000001E-2</v>
      </c>
      <c r="AR173" s="110" t="s">
        <v>159</v>
      </c>
      <c r="AT173" s="116" t="s">
        <v>73</v>
      </c>
      <c r="AU173" s="116" t="s">
        <v>82</v>
      </c>
      <c r="AY173" s="110" t="s">
        <v>152</v>
      </c>
      <c r="BK173" s="117">
        <f>BK174</f>
        <v>0</v>
      </c>
    </row>
    <row r="174" spans="2:65" s="1" customFormat="1" ht="24.2" customHeight="1">
      <c r="B174" s="120"/>
      <c r="C174" s="121" t="s">
        <v>805</v>
      </c>
      <c r="D174" s="121" t="s">
        <v>154</v>
      </c>
      <c r="E174" s="122" t="s">
        <v>826</v>
      </c>
      <c r="F174" s="123" t="s">
        <v>827</v>
      </c>
      <c r="G174" s="124" t="s">
        <v>226</v>
      </c>
      <c r="H174" s="125">
        <v>3.94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0.15</v>
      </c>
      <c r="P174" s="130">
        <f>O174*H174</f>
        <v>0.59099999999999997</v>
      </c>
      <c r="Q174" s="130">
        <v>0</v>
      </c>
      <c r="R174" s="130">
        <f>Q174*H174</f>
        <v>0</v>
      </c>
      <c r="S174" s="130">
        <v>6.0000000000000001E-3</v>
      </c>
      <c r="T174" s="131">
        <f>S174*H174</f>
        <v>2.3640000000000001E-2</v>
      </c>
      <c r="AR174" s="132" t="s">
        <v>320</v>
      </c>
      <c r="AT174" s="132" t="s">
        <v>154</v>
      </c>
      <c r="AU174" s="132" t="s">
        <v>159</v>
      </c>
      <c r="AY174" s="13" t="s">
        <v>152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159</v>
      </c>
      <c r="BK174" s="133">
        <f>ROUND(I174*H174,2)</f>
        <v>0</v>
      </c>
      <c r="BL174" s="13" t="s">
        <v>320</v>
      </c>
      <c r="BM174" s="132" t="s">
        <v>2305</v>
      </c>
    </row>
    <row r="175" spans="2:65" s="11" customFormat="1" ht="22.7" customHeight="1">
      <c r="B175" s="109"/>
      <c r="D175" s="110" t="s">
        <v>73</v>
      </c>
      <c r="E175" s="118" t="s">
        <v>638</v>
      </c>
      <c r="F175" s="118" t="s">
        <v>639</v>
      </c>
      <c r="J175" s="119">
        <f>BK175</f>
        <v>0</v>
      </c>
      <c r="L175" s="109"/>
      <c r="M175" s="113"/>
      <c r="P175" s="114">
        <f>SUM(P176:P177)</f>
        <v>65.360964999999993</v>
      </c>
      <c r="R175" s="114">
        <f>SUM(R176:R177)</f>
        <v>1.0435760000000001E-2</v>
      </c>
      <c r="T175" s="115">
        <f>SUM(T176:T177)</f>
        <v>0</v>
      </c>
      <c r="AR175" s="110" t="s">
        <v>159</v>
      </c>
      <c r="AT175" s="116" t="s">
        <v>73</v>
      </c>
      <c r="AU175" s="116" t="s">
        <v>82</v>
      </c>
      <c r="AY175" s="110" t="s">
        <v>152</v>
      </c>
      <c r="BK175" s="117">
        <f>SUM(BK176:BK177)</f>
        <v>0</v>
      </c>
    </row>
    <row r="176" spans="2:65" s="1" customFormat="1" ht="24.2" customHeight="1">
      <c r="B176" s="120"/>
      <c r="C176" s="121" t="s">
        <v>809</v>
      </c>
      <c r="D176" s="121" t="s">
        <v>154</v>
      </c>
      <c r="E176" s="122" t="s">
        <v>830</v>
      </c>
      <c r="F176" s="123" t="s">
        <v>831</v>
      </c>
      <c r="G176" s="124" t="s">
        <v>200</v>
      </c>
      <c r="H176" s="125">
        <v>49.98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40</v>
      </c>
      <c r="O176" s="130">
        <v>0.54300000000000004</v>
      </c>
      <c r="P176" s="130">
        <f>O176*H176</f>
        <v>27.139140000000001</v>
      </c>
      <c r="Q176" s="130">
        <v>8.0000000000000007E-5</v>
      </c>
      <c r="R176" s="130">
        <f>Q176*H176</f>
        <v>3.9984E-3</v>
      </c>
      <c r="S176" s="130">
        <v>0</v>
      </c>
      <c r="T176" s="131">
        <f>S176*H176</f>
        <v>0</v>
      </c>
      <c r="AR176" s="132" t="s">
        <v>320</v>
      </c>
      <c r="AT176" s="132" t="s">
        <v>154</v>
      </c>
      <c r="AU176" s="132" t="s">
        <v>159</v>
      </c>
      <c r="AY176" s="13" t="s">
        <v>152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159</v>
      </c>
      <c r="BK176" s="133">
        <f>ROUND(I176*H176,2)</f>
        <v>0</v>
      </c>
      <c r="BL176" s="13" t="s">
        <v>320</v>
      </c>
      <c r="BM176" s="132" t="s">
        <v>2306</v>
      </c>
    </row>
    <row r="177" spans="2:65" s="1" customFormat="1" ht="24.2" customHeight="1">
      <c r="B177" s="120"/>
      <c r="C177" s="121" t="s">
        <v>813</v>
      </c>
      <c r="D177" s="121" t="s">
        <v>154</v>
      </c>
      <c r="E177" s="122" t="s">
        <v>834</v>
      </c>
      <c r="F177" s="123" t="s">
        <v>835</v>
      </c>
      <c r="G177" s="124" t="s">
        <v>200</v>
      </c>
      <c r="H177" s="125">
        <v>80.466999999999999</v>
      </c>
      <c r="I177" s="126"/>
      <c r="J177" s="126">
        <f>ROUND(I177*H177,2)</f>
        <v>0</v>
      </c>
      <c r="K177" s="127"/>
      <c r="L177" s="25"/>
      <c r="M177" s="144" t="s">
        <v>1</v>
      </c>
      <c r="N177" s="145" t="s">
        <v>40</v>
      </c>
      <c r="O177" s="146">
        <v>0.47499999999999998</v>
      </c>
      <c r="P177" s="146">
        <f>O177*H177</f>
        <v>38.221824999999995</v>
      </c>
      <c r="Q177" s="146">
        <v>8.0000000000000007E-5</v>
      </c>
      <c r="R177" s="146">
        <f>Q177*H177</f>
        <v>6.4373600000000005E-3</v>
      </c>
      <c r="S177" s="146">
        <v>0</v>
      </c>
      <c r="T177" s="147">
        <f>S177*H177</f>
        <v>0</v>
      </c>
      <c r="AR177" s="132" t="s">
        <v>320</v>
      </c>
      <c r="AT177" s="132" t="s">
        <v>154</v>
      </c>
      <c r="AU177" s="132" t="s">
        <v>159</v>
      </c>
      <c r="AY177" s="13" t="s">
        <v>152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159</v>
      </c>
      <c r="BK177" s="133">
        <f>ROUND(I177*H177,2)</f>
        <v>0</v>
      </c>
      <c r="BL177" s="13" t="s">
        <v>320</v>
      </c>
      <c r="BM177" s="132" t="s">
        <v>2307</v>
      </c>
    </row>
    <row r="178" spans="2:65" s="1" customFormat="1" ht="6.95" customHeight="1">
      <c r="B178" s="37"/>
      <c r="C178" s="38"/>
      <c r="D178" s="38"/>
      <c r="E178" s="38"/>
      <c r="F178" s="38"/>
      <c r="G178" s="38"/>
      <c r="H178" s="38"/>
      <c r="I178" s="38"/>
      <c r="J178" s="38"/>
      <c r="K178" s="38"/>
      <c r="L178" s="25"/>
    </row>
  </sheetData>
  <autoFilter ref="C126:K177" xr:uid="{00000000-0009-0000-0000-000009000000}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1"/>
  <dimension ref="A1:AA1260"/>
  <sheetViews>
    <sheetView topLeftCell="A247" zoomScale="120" zoomScaleNormal="120" workbookViewId="0">
      <selection activeCell="D237" sqref="D237:E237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2308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>
        <f>E62</f>
        <v>0</v>
      </c>
      <c r="D15" s="251">
        <f>F62</f>
        <v>0</v>
      </c>
      <c r="E15" s="252">
        <f>G62</f>
        <v>0</v>
      </c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E71</f>
        <v>0</v>
      </c>
      <c r="D16" s="258">
        <f>F71</f>
        <v>0</v>
      </c>
      <c r="E16" s="259">
        <f>G71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(SUM(Z88:Z259))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/>
      <c r="D17" s="251"/>
      <c r="E17" s="252"/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P27-SUM(K88:K259)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SUM(K88:K259)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2308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884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885</v>
      </c>
      <c r="C56" s="588"/>
      <c r="D56" s="588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13.5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3" t="s">
        <v>886</v>
      </c>
      <c r="C57" s="588"/>
      <c r="D57" s="588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2.84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3" t="s">
        <v>887</v>
      </c>
      <c r="C58" s="588"/>
      <c r="D58" s="588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0.33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3" t="s">
        <v>888</v>
      </c>
      <c r="C59" s="588"/>
      <c r="D59" s="588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3" t="s">
        <v>889</v>
      </c>
      <c r="C60" s="588"/>
      <c r="D60" s="588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0.85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3" t="s">
        <v>890</v>
      </c>
      <c r="C61" s="588"/>
      <c r="D61" s="588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4" t="s">
        <v>884</v>
      </c>
      <c r="C62" s="605"/>
      <c r="D62" s="605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16.670000000000002</v>
      </c>
      <c r="I62" s="346">
        <f>V137</f>
        <v>0.85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221"/>
      <c r="B63" s="603"/>
      <c r="C63" s="588"/>
      <c r="D63" s="588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.100000000000001" customHeight="1">
      <c r="A64" s="221"/>
      <c r="B64" s="604" t="s">
        <v>891</v>
      </c>
      <c r="C64" s="605"/>
      <c r="D64" s="605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.100000000000001" customHeight="1">
      <c r="A65" s="221"/>
      <c r="B65" s="603" t="s">
        <v>892</v>
      </c>
      <c r="C65" s="588"/>
      <c r="D65" s="588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.100000000000001" customHeight="1">
      <c r="A66" s="221"/>
      <c r="B66" s="603" t="s">
        <v>893</v>
      </c>
      <c r="C66" s="588"/>
      <c r="D66" s="588"/>
      <c r="E66" s="252">
        <f>L182</f>
        <v>0</v>
      </c>
      <c r="F66" s="252">
        <f>M182</f>
        <v>0</v>
      </c>
      <c r="G66" s="252">
        <f>I182</f>
        <v>0</v>
      </c>
      <c r="H66" s="343">
        <f>S182</f>
        <v>0.01</v>
      </c>
      <c r="I66" s="343">
        <f>V182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.100000000000001" customHeight="1">
      <c r="A67" s="221"/>
      <c r="B67" s="603" t="s">
        <v>894</v>
      </c>
      <c r="C67" s="588"/>
      <c r="D67" s="588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0.05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.100000000000001" customHeight="1">
      <c r="A68" s="221"/>
      <c r="B68" s="603" t="s">
        <v>895</v>
      </c>
      <c r="C68" s="588"/>
      <c r="D68" s="588"/>
      <c r="E68" s="252">
        <f>L242</f>
        <v>0</v>
      </c>
      <c r="F68" s="252">
        <f>M242</f>
        <v>0</v>
      </c>
      <c r="G68" s="252">
        <f>I242</f>
        <v>0</v>
      </c>
      <c r="H68" s="343">
        <f>S242</f>
        <v>0.03</v>
      </c>
      <c r="I68" s="343">
        <f>V242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.100000000000001" customHeight="1">
      <c r="A69" s="221"/>
      <c r="B69" s="603" t="s">
        <v>896</v>
      </c>
      <c r="C69" s="588"/>
      <c r="D69" s="588"/>
      <c r="E69" s="252">
        <f>L249</f>
        <v>0</v>
      </c>
      <c r="F69" s="252">
        <f>M249</f>
        <v>0</v>
      </c>
      <c r="G69" s="252">
        <f>I249</f>
        <v>0</v>
      </c>
      <c r="H69" s="343">
        <f>S249</f>
        <v>0.01</v>
      </c>
      <c r="I69" s="343">
        <f>V249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.100000000000001" customHeight="1">
      <c r="A70" s="221"/>
      <c r="B70" s="603" t="s">
        <v>897</v>
      </c>
      <c r="C70" s="588"/>
      <c r="D70" s="588"/>
      <c r="E70" s="252">
        <f>L257</f>
        <v>0</v>
      </c>
      <c r="F70" s="252">
        <f>M257</f>
        <v>0</v>
      </c>
      <c r="G70" s="252">
        <f>I257</f>
        <v>0</v>
      </c>
      <c r="H70" s="343">
        <f>S257</f>
        <v>0</v>
      </c>
      <c r="I70" s="343">
        <f>V257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.100000000000001" customHeight="1">
      <c r="A71" s="221"/>
      <c r="B71" s="604" t="s">
        <v>891</v>
      </c>
      <c r="C71" s="605"/>
      <c r="D71" s="605"/>
      <c r="E71" s="345">
        <f>L259</f>
        <v>0</v>
      </c>
      <c r="F71" s="345">
        <f>M259</f>
        <v>0</v>
      </c>
      <c r="G71" s="345">
        <f>I259</f>
        <v>0</v>
      </c>
      <c r="H71" s="346">
        <f>S259</f>
        <v>0.11</v>
      </c>
      <c r="I71" s="346">
        <f>V259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.100000000000001" customHeight="1">
      <c r="A72" s="221"/>
      <c r="B72" s="603"/>
      <c r="C72" s="588"/>
      <c r="D72" s="588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.100000000000001" customHeight="1">
      <c r="A73" s="347"/>
      <c r="B73" s="606" t="s">
        <v>898</v>
      </c>
      <c r="C73" s="607"/>
      <c r="D73" s="607"/>
      <c r="E73" s="348">
        <f>L260</f>
        <v>0</v>
      </c>
      <c r="F73" s="348">
        <f>M260</f>
        <v>0</v>
      </c>
      <c r="G73" s="348">
        <f>I260</f>
        <v>0</v>
      </c>
      <c r="H73" s="349">
        <f>S260</f>
        <v>16.78</v>
      </c>
      <c r="I73" s="349">
        <f>V260</f>
        <v>0.85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.100000000000001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.100000000000001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.100000000000001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.1" customHeight="1">
      <c r="A77" s="221"/>
      <c r="B77" s="550" t="s">
        <v>839</v>
      </c>
      <c r="C77" s="551"/>
      <c r="D77" s="551"/>
      <c r="E77" s="551"/>
      <c r="F77" s="551"/>
      <c r="G77" s="551"/>
      <c r="H77" s="551"/>
      <c r="I77" s="551"/>
      <c r="J77" s="551"/>
      <c r="K77" s="551"/>
      <c r="L77" s="551"/>
      <c r="M77" s="551"/>
      <c r="N77" s="551"/>
      <c r="O77" s="551"/>
      <c r="P77" s="551"/>
      <c r="Q77" s="551"/>
      <c r="R77" s="551"/>
      <c r="S77" s="551"/>
      <c r="T77" s="551"/>
      <c r="U77" s="551"/>
      <c r="V77" s="552"/>
      <c r="W77" s="220"/>
      <c r="X77" s="221"/>
      <c r="Y77" s="221"/>
      <c r="Z77" s="221"/>
    </row>
    <row r="78" spans="1:26" ht="20.100000000000001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.100000000000001" customHeight="1">
      <c r="A79" s="359"/>
      <c r="B79" s="554" t="s">
        <v>848</v>
      </c>
      <c r="C79" s="555"/>
      <c r="D79" s="555"/>
      <c r="E79" s="556"/>
      <c r="F79" s="360"/>
      <c r="G79" s="360"/>
      <c r="H79" s="361" t="s">
        <v>845</v>
      </c>
      <c r="I79" s="557"/>
      <c r="J79" s="558"/>
      <c r="K79" s="558"/>
      <c r="L79" s="558"/>
      <c r="M79" s="558"/>
      <c r="N79" s="558"/>
      <c r="O79" s="558"/>
      <c r="P79" s="559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.100000000000001" customHeight="1">
      <c r="A80" s="359"/>
      <c r="B80" s="545" t="s">
        <v>851</v>
      </c>
      <c r="C80" s="546"/>
      <c r="D80" s="546"/>
      <c r="E80" s="547"/>
      <c r="F80" s="362"/>
      <c r="G80" s="362"/>
      <c r="H80" s="363" t="s">
        <v>899</v>
      </c>
      <c r="I80" s="363" t="s">
        <v>900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.100000000000001" customHeight="1">
      <c r="A81" s="359"/>
      <c r="B81" s="545" t="s">
        <v>852</v>
      </c>
      <c r="C81" s="546"/>
      <c r="D81" s="546"/>
      <c r="E81" s="547"/>
      <c r="F81" s="362"/>
      <c r="G81" s="362"/>
      <c r="H81" s="363" t="s">
        <v>901</v>
      </c>
      <c r="I81" s="363" t="s">
        <v>847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.100000000000001" customHeight="1">
      <c r="A82" s="227"/>
      <c r="B82" s="332" t="s">
        <v>902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.100000000000001" customHeight="1">
      <c r="A83" s="227"/>
      <c r="B83" s="332" t="s">
        <v>2308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.100000000000001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.100000000000001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.100000000000001" customHeight="1">
      <c r="A86" s="227"/>
      <c r="B86" s="367" t="s">
        <v>881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903</v>
      </c>
      <c r="C87" s="335" t="s">
        <v>904</v>
      </c>
      <c r="D87" s="335" t="s">
        <v>905</v>
      </c>
      <c r="E87" s="370"/>
      <c r="F87" s="370" t="s">
        <v>906</v>
      </c>
      <c r="G87" s="370" t="s">
        <v>141</v>
      </c>
      <c r="H87" s="371" t="s">
        <v>907</v>
      </c>
      <c r="I87" s="371" t="s">
        <v>908</v>
      </c>
      <c r="J87" s="371"/>
      <c r="K87" s="371"/>
      <c r="L87" s="371"/>
      <c r="M87" s="371"/>
      <c r="N87" s="371"/>
      <c r="O87" s="371"/>
      <c r="P87" s="371" t="s">
        <v>909</v>
      </c>
      <c r="Q87" s="335"/>
      <c r="R87" s="335"/>
      <c r="S87" s="335" t="s">
        <v>910</v>
      </c>
      <c r="T87" s="335"/>
      <c r="U87" s="335"/>
      <c r="V87" s="372" t="s">
        <v>911</v>
      </c>
      <c r="W87" s="220"/>
      <c r="X87" s="221"/>
      <c r="Y87" s="221"/>
      <c r="Z87" s="221"/>
    </row>
    <row r="88" spans="1:26">
      <c r="A88" s="221"/>
      <c r="B88" s="242"/>
      <c r="C88" s="373"/>
      <c r="D88" s="602" t="s">
        <v>884</v>
      </c>
      <c r="E88" s="602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82</v>
      </c>
      <c r="D89" s="560" t="s">
        <v>912</v>
      </c>
      <c r="E89" s="560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4.95" customHeight="1">
      <c r="A90" s="379"/>
      <c r="B90" s="380"/>
      <c r="C90" s="381" t="s">
        <v>913</v>
      </c>
      <c r="D90" s="608" t="s">
        <v>914</v>
      </c>
      <c r="E90" s="608"/>
      <c r="F90" s="382" t="s">
        <v>157</v>
      </c>
      <c r="G90" s="383">
        <v>9</v>
      </c>
      <c r="H90" s="382"/>
      <c r="I90" s="382">
        <f t="shared" ref="I90:I98" si="0">ROUND(G90*(H90),2)</f>
        <v>0</v>
      </c>
      <c r="J90" s="384">
        <f t="shared" ref="J90:J98" si="1">ROUND(G90*(N90),2)</f>
        <v>369.09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4.95" customHeight="1">
      <c r="A91" s="385"/>
      <c r="B91" s="386"/>
      <c r="C91" s="387" t="s">
        <v>161</v>
      </c>
      <c r="D91" s="553" t="s">
        <v>915</v>
      </c>
      <c r="E91" s="553"/>
      <c r="F91" s="389" t="s">
        <v>157</v>
      </c>
      <c r="G91" s="390">
        <v>2.6999999999999997</v>
      </c>
      <c r="H91" s="389"/>
      <c r="I91" s="389">
        <f t="shared" si="0"/>
        <v>0</v>
      </c>
      <c r="J91" s="391">
        <f t="shared" si="1"/>
        <v>30.7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4.95" customHeight="1">
      <c r="A92" s="385"/>
      <c r="B92" s="386"/>
      <c r="C92" s="387" t="s">
        <v>916</v>
      </c>
      <c r="D92" s="553" t="s">
        <v>917</v>
      </c>
      <c r="E92" s="553"/>
      <c r="F92" s="389" t="s">
        <v>157</v>
      </c>
      <c r="G92" s="390">
        <v>9</v>
      </c>
      <c r="H92" s="389"/>
      <c r="I92" s="389">
        <f t="shared" si="0"/>
        <v>0</v>
      </c>
      <c r="J92" s="391">
        <f t="shared" si="1"/>
        <v>22.95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4.95" customHeight="1">
      <c r="A93" s="385"/>
      <c r="B93" s="386"/>
      <c r="C93" s="387" t="s">
        <v>918</v>
      </c>
      <c r="D93" s="553" t="s">
        <v>919</v>
      </c>
      <c r="E93" s="553"/>
      <c r="F93" s="389" t="s">
        <v>157</v>
      </c>
      <c r="G93" s="390">
        <v>9</v>
      </c>
      <c r="H93" s="389"/>
      <c r="I93" s="389">
        <f t="shared" si="0"/>
        <v>0</v>
      </c>
      <c r="J93" s="391">
        <f t="shared" si="1"/>
        <v>8.73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4.95" customHeight="1">
      <c r="A94" s="385"/>
      <c r="B94" s="386"/>
      <c r="C94" s="387" t="s">
        <v>920</v>
      </c>
      <c r="D94" s="553" t="s">
        <v>921</v>
      </c>
      <c r="E94" s="553"/>
      <c r="F94" s="389" t="s">
        <v>157</v>
      </c>
      <c r="G94" s="390">
        <v>9</v>
      </c>
      <c r="H94" s="389"/>
      <c r="I94" s="389">
        <f t="shared" si="0"/>
        <v>0</v>
      </c>
      <c r="J94" s="391">
        <f t="shared" si="1"/>
        <v>49.14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.1" customHeight="1">
      <c r="A95" s="385"/>
      <c r="B95" s="386"/>
      <c r="C95" s="387" t="s">
        <v>922</v>
      </c>
      <c r="D95" s="553" t="s">
        <v>923</v>
      </c>
      <c r="E95" s="553"/>
      <c r="F95" s="389" t="s">
        <v>157</v>
      </c>
      <c r="G95" s="390">
        <v>180</v>
      </c>
      <c r="H95" s="389"/>
      <c r="I95" s="389">
        <f t="shared" si="0"/>
        <v>0</v>
      </c>
      <c r="J95" s="391">
        <f t="shared" si="1"/>
        <v>99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4.95" customHeight="1">
      <c r="A96" s="385"/>
      <c r="B96" s="386"/>
      <c r="C96" s="387" t="s">
        <v>924</v>
      </c>
      <c r="D96" s="553" t="s">
        <v>2309</v>
      </c>
      <c r="E96" s="553"/>
      <c r="F96" s="389" t="s">
        <v>157</v>
      </c>
      <c r="G96" s="390">
        <v>7.5</v>
      </c>
      <c r="H96" s="389"/>
      <c r="I96" s="389">
        <f t="shared" si="0"/>
        <v>0</v>
      </c>
      <c r="J96" s="391">
        <f t="shared" si="1"/>
        <v>182.33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4.95" customHeight="1">
      <c r="A97" s="397"/>
      <c r="B97" s="398"/>
      <c r="C97" s="399" t="s">
        <v>926</v>
      </c>
      <c r="D97" s="563" t="s">
        <v>927</v>
      </c>
      <c r="E97" s="563"/>
      <c r="F97" s="401" t="s">
        <v>186</v>
      </c>
      <c r="G97" s="402">
        <v>13.5</v>
      </c>
      <c r="H97" s="401"/>
      <c r="I97" s="401">
        <f t="shared" si="0"/>
        <v>0</v>
      </c>
      <c r="J97" s="403">
        <f t="shared" si="1"/>
        <v>271.62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13.5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4.95" customHeight="1">
      <c r="A98" s="385"/>
      <c r="B98" s="386"/>
      <c r="C98" s="387" t="s">
        <v>928</v>
      </c>
      <c r="D98" s="553" t="s">
        <v>929</v>
      </c>
      <c r="E98" s="553"/>
      <c r="F98" s="389" t="s">
        <v>157</v>
      </c>
      <c r="G98" s="390">
        <v>9</v>
      </c>
      <c r="H98" s="389"/>
      <c r="I98" s="389">
        <f t="shared" si="0"/>
        <v>0</v>
      </c>
      <c r="J98" s="391">
        <f t="shared" si="1"/>
        <v>90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82</v>
      </c>
      <c r="D99" s="561" t="s">
        <v>912</v>
      </c>
      <c r="E99" s="561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13.5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62"/>
      <c r="E100" s="562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158</v>
      </c>
      <c r="D101" s="561" t="s">
        <v>930</v>
      </c>
      <c r="E101" s="561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4.95" customHeight="1">
      <c r="A102" s="385"/>
      <c r="B102" s="386"/>
      <c r="C102" s="387" t="s">
        <v>931</v>
      </c>
      <c r="D102" s="553" t="s">
        <v>932</v>
      </c>
      <c r="E102" s="553"/>
      <c r="F102" s="389" t="s">
        <v>157</v>
      </c>
      <c r="G102" s="390">
        <v>1.5</v>
      </c>
      <c r="H102" s="389"/>
      <c r="I102" s="389">
        <f>ROUND(G102*(H102),2)</f>
        <v>0</v>
      </c>
      <c r="J102" s="391">
        <f>ROUND(G102*(N102),2)</f>
        <v>75.959999999999994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2.8359999999999999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158</v>
      </c>
      <c r="D103" s="561" t="s">
        <v>930</v>
      </c>
      <c r="E103" s="561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2.84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62"/>
      <c r="E104" s="562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175</v>
      </c>
      <c r="D105" s="561" t="s">
        <v>933</v>
      </c>
      <c r="E105" s="561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4.95" customHeight="1">
      <c r="A106" s="385"/>
      <c r="B106" s="386"/>
      <c r="C106" s="387" t="s">
        <v>934</v>
      </c>
      <c r="D106" s="553" t="s">
        <v>935</v>
      </c>
      <c r="E106" s="553"/>
      <c r="F106" s="389" t="s">
        <v>200</v>
      </c>
      <c r="G106" s="390">
        <v>8.25</v>
      </c>
      <c r="H106" s="389"/>
      <c r="I106" s="389">
        <f>ROUND(G106*(H106),2)</f>
        <v>0</v>
      </c>
      <c r="J106" s="391">
        <f>ROUND(G106*(N106),2)</f>
        <v>268.79000000000002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0.32900000000000001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175</v>
      </c>
      <c r="D107" s="561" t="s">
        <v>933</v>
      </c>
      <c r="E107" s="561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0.33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62"/>
      <c r="E108" s="562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183</v>
      </c>
      <c r="D109" s="561" t="s">
        <v>936</v>
      </c>
      <c r="E109" s="561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4.95" customHeight="1">
      <c r="A110" s="385"/>
      <c r="B110" s="386"/>
      <c r="C110" s="387" t="s">
        <v>937</v>
      </c>
      <c r="D110" s="553" t="s">
        <v>938</v>
      </c>
      <c r="E110" s="553"/>
      <c r="F110" s="389" t="s">
        <v>226</v>
      </c>
      <c r="G110" s="390">
        <v>25</v>
      </c>
      <c r="H110" s="389"/>
      <c r="I110" s="389">
        <f t="shared" ref="I110:I120" si="6">ROUND(G110*(H110),2)</f>
        <v>0</v>
      </c>
      <c r="J110" s="391">
        <f t="shared" ref="J110:J120" si="7">ROUND(G110*(N110),2)</f>
        <v>33.75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4.95" customHeight="1">
      <c r="A111" s="397"/>
      <c r="B111" s="398"/>
      <c r="C111" s="399" t="s">
        <v>939</v>
      </c>
      <c r="D111" s="563" t="s">
        <v>940</v>
      </c>
      <c r="E111" s="563"/>
      <c r="F111" s="401" t="s">
        <v>941</v>
      </c>
      <c r="G111" s="402">
        <v>10</v>
      </c>
      <c r="H111" s="401"/>
      <c r="I111" s="401">
        <f t="shared" si="6"/>
        <v>0</v>
      </c>
      <c r="J111" s="403">
        <f t="shared" si="7"/>
        <v>75.400000000000006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4.95" customHeight="1">
      <c r="A112" s="397"/>
      <c r="B112" s="398"/>
      <c r="C112" s="399" t="s">
        <v>942</v>
      </c>
      <c r="D112" s="563" t="s">
        <v>943</v>
      </c>
      <c r="E112" s="563"/>
      <c r="F112" s="401" t="s">
        <v>941</v>
      </c>
      <c r="G112" s="402">
        <v>15</v>
      </c>
      <c r="H112" s="401"/>
      <c r="I112" s="401">
        <f t="shared" si="6"/>
        <v>0</v>
      </c>
      <c r="J112" s="403">
        <f t="shared" si="7"/>
        <v>181.95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.1" customHeight="1">
      <c r="A113" s="385"/>
      <c r="B113" s="386"/>
      <c r="C113" s="387" t="s">
        <v>944</v>
      </c>
      <c r="D113" s="553" t="s">
        <v>945</v>
      </c>
      <c r="E113" s="553"/>
      <c r="F113" s="389" t="s">
        <v>941</v>
      </c>
      <c r="G113" s="390">
        <v>5</v>
      </c>
      <c r="H113" s="389"/>
      <c r="I113" s="389">
        <f t="shared" si="6"/>
        <v>0</v>
      </c>
      <c r="J113" s="391">
        <f t="shared" si="7"/>
        <v>31.8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4.95" customHeight="1">
      <c r="A114" s="397"/>
      <c r="B114" s="398"/>
      <c r="C114" s="399" t="s">
        <v>946</v>
      </c>
      <c r="D114" s="563" t="s">
        <v>947</v>
      </c>
      <c r="E114" s="563"/>
      <c r="F114" s="401" t="s">
        <v>941</v>
      </c>
      <c r="G114" s="402">
        <v>3</v>
      </c>
      <c r="H114" s="401"/>
      <c r="I114" s="401">
        <f t="shared" si="6"/>
        <v>0</v>
      </c>
      <c r="J114" s="403">
        <f t="shared" si="7"/>
        <v>21.12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4.95" customHeight="1">
      <c r="A115" s="397"/>
      <c r="B115" s="398"/>
      <c r="C115" s="399" t="s">
        <v>948</v>
      </c>
      <c r="D115" s="563" t="s">
        <v>949</v>
      </c>
      <c r="E115" s="563"/>
      <c r="F115" s="401" t="s">
        <v>941</v>
      </c>
      <c r="G115" s="402">
        <v>2</v>
      </c>
      <c r="H115" s="401"/>
      <c r="I115" s="401">
        <f t="shared" si="6"/>
        <v>0</v>
      </c>
      <c r="J115" s="403">
        <f t="shared" si="7"/>
        <v>19.98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.1" customHeight="1">
      <c r="A116" s="385"/>
      <c r="B116" s="386"/>
      <c r="C116" s="387" t="s">
        <v>950</v>
      </c>
      <c r="D116" s="553" t="s">
        <v>951</v>
      </c>
      <c r="E116" s="553"/>
      <c r="F116" s="389" t="s">
        <v>941</v>
      </c>
      <c r="G116" s="390">
        <v>17</v>
      </c>
      <c r="H116" s="389"/>
      <c r="I116" s="389">
        <f t="shared" si="6"/>
        <v>0</v>
      </c>
      <c r="J116" s="391">
        <f t="shared" si="7"/>
        <v>57.8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4.95" customHeight="1">
      <c r="A117" s="397"/>
      <c r="B117" s="398"/>
      <c r="C117" s="399" t="s">
        <v>952</v>
      </c>
      <c r="D117" s="563" t="s">
        <v>953</v>
      </c>
      <c r="E117" s="563"/>
      <c r="F117" s="401" t="s">
        <v>941</v>
      </c>
      <c r="G117" s="402">
        <v>3</v>
      </c>
      <c r="H117" s="401"/>
      <c r="I117" s="401">
        <f t="shared" si="6"/>
        <v>0</v>
      </c>
      <c r="J117" s="403">
        <f t="shared" si="7"/>
        <v>8.52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4.95" customHeight="1">
      <c r="A118" s="397"/>
      <c r="B118" s="398"/>
      <c r="C118" s="399" t="s">
        <v>954</v>
      </c>
      <c r="D118" s="563" t="s">
        <v>955</v>
      </c>
      <c r="E118" s="563"/>
      <c r="F118" s="401" t="s">
        <v>941</v>
      </c>
      <c r="G118" s="402">
        <v>6</v>
      </c>
      <c r="H118" s="401"/>
      <c r="I118" s="401">
        <f t="shared" si="6"/>
        <v>0</v>
      </c>
      <c r="J118" s="403">
        <f t="shared" si="7"/>
        <v>10.92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4.95" customHeight="1">
      <c r="A119" s="397"/>
      <c r="B119" s="398"/>
      <c r="C119" s="399" t="s">
        <v>956</v>
      </c>
      <c r="D119" s="563" t="s">
        <v>957</v>
      </c>
      <c r="E119" s="563"/>
      <c r="F119" s="401" t="s">
        <v>941</v>
      </c>
      <c r="G119" s="402">
        <v>8</v>
      </c>
      <c r="H119" s="401"/>
      <c r="I119" s="401">
        <f t="shared" si="6"/>
        <v>0</v>
      </c>
      <c r="J119" s="403">
        <f t="shared" si="7"/>
        <v>36.08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4.95" customHeight="1">
      <c r="A120" s="385"/>
      <c r="B120" s="386"/>
      <c r="C120" s="387" t="s">
        <v>958</v>
      </c>
      <c r="D120" s="553" t="s">
        <v>959</v>
      </c>
      <c r="E120" s="553"/>
      <c r="F120" s="389" t="s">
        <v>226</v>
      </c>
      <c r="G120" s="390">
        <v>25</v>
      </c>
      <c r="H120" s="389"/>
      <c r="I120" s="389">
        <f t="shared" si="6"/>
        <v>0</v>
      </c>
      <c r="J120" s="391">
        <f t="shared" si="7"/>
        <v>49.75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183</v>
      </c>
      <c r="D121" s="561" t="s">
        <v>936</v>
      </c>
      <c r="E121" s="561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62"/>
      <c r="E122" s="562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189</v>
      </c>
      <c r="D123" s="561" t="s">
        <v>960</v>
      </c>
      <c r="E123" s="561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4.95" customHeight="1">
      <c r="A124" s="385"/>
      <c r="B124" s="386"/>
      <c r="C124" s="387" t="s">
        <v>961</v>
      </c>
      <c r="D124" s="553" t="s">
        <v>962</v>
      </c>
      <c r="E124" s="553"/>
      <c r="F124" s="389" t="s">
        <v>226</v>
      </c>
      <c r="G124" s="390">
        <v>25</v>
      </c>
      <c r="H124" s="389"/>
      <c r="I124" s="389">
        <f t="shared" ref="I124:I130" si="11">ROUND(G124*(H124),2)</f>
        <v>0</v>
      </c>
      <c r="J124" s="391">
        <f t="shared" ref="J124:J130" si="12">ROUND(G124*(N124),2)</f>
        <v>85.5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0.4</v>
      </c>
      <c r="W124" s="395"/>
      <c r="X124" s="396">
        <v>1.6E-2</v>
      </c>
      <c r="Y124" s="396"/>
      <c r="Z124" s="396">
        <v>0</v>
      </c>
    </row>
    <row r="125" spans="1:26" ht="24.95" customHeight="1">
      <c r="A125" s="385"/>
      <c r="B125" s="386"/>
      <c r="C125" s="387" t="s">
        <v>963</v>
      </c>
      <c r="D125" s="553" t="s">
        <v>964</v>
      </c>
      <c r="E125" s="553"/>
      <c r="F125" s="389" t="s">
        <v>226</v>
      </c>
      <c r="G125" s="390">
        <v>30</v>
      </c>
      <c r="H125" s="389"/>
      <c r="I125" s="389">
        <f t="shared" si="11"/>
        <v>0</v>
      </c>
      <c r="J125" s="391">
        <f t="shared" si="12"/>
        <v>111.6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0.45</v>
      </c>
      <c r="W125" s="395"/>
      <c r="X125" s="396">
        <v>1.4999999999999999E-2</v>
      </c>
      <c r="Y125" s="396"/>
      <c r="Z125" s="396">
        <v>0</v>
      </c>
    </row>
    <row r="126" spans="1:26" ht="24.95" customHeight="1">
      <c r="A126" s="385"/>
      <c r="B126" s="386"/>
      <c r="C126" s="387" t="s">
        <v>740</v>
      </c>
      <c r="D126" s="553" t="s">
        <v>741</v>
      </c>
      <c r="E126" s="553"/>
      <c r="F126" s="389" t="s">
        <v>186</v>
      </c>
      <c r="G126" s="390">
        <v>0.85</v>
      </c>
      <c r="H126" s="389"/>
      <c r="I126" s="389">
        <f t="shared" si="11"/>
        <v>0</v>
      </c>
      <c r="J126" s="391">
        <f t="shared" si="12"/>
        <v>14.85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4.95" customHeight="1">
      <c r="A127" s="385"/>
      <c r="B127" s="386"/>
      <c r="C127" s="387" t="s">
        <v>744</v>
      </c>
      <c r="D127" s="553" t="s">
        <v>745</v>
      </c>
      <c r="E127" s="553"/>
      <c r="F127" s="389" t="s">
        <v>186</v>
      </c>
      <c r="G127" s="390">
        <v>17</v>
      </c>
      <c r="H127" s="389"/>
      <c r="I127" s="389">
        <f t="shared" si="11"/>
        <v>0</v>
      </c>
      <c r="J127" s="391">
        <f t="shared" si="12"/>
        <v>9.01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4.95" customHeight="1">
      <c r="A128" s="385"/>
      <c r="B128" s="386"/>
      <c r="C128" s="387" t="s">
        <v>965</v>
      </c>
      <c r="D128" s="553" t="s">
        <v>748</v>
      </c>
      <c r="E128" s="553"/>
      <c r="F128" s="389" t="s">
        <v>186</v>
      </c>
      <c r="G128" s="390">
        <v>0.85</v>
      </c>
      <c r="H128" s="389"/>
      <c r="I128" s="389">
        <f t="shared" si="11"/>
        <v>0</v>
      </c>
      <c r="J128" s="391">
        <f t="shared" si="12"/>
        <v>12.25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4.95" customHeight="1">
      <c r="A129" s="385"/>
      <c r="B129" s="386"/>
      <c r="C129" s="387" t="s">
        <v>966</v>
      </c>
      <c r="D129" s="553" t="s">
        <v>752</v>
      </c>
      <c r="E129" s="553"/>
      <c r="F129" s="389" t="s">
        <v>186</v>
      </c>
      <c r="G129" s="390">
        <v>6.8</v>
      </c>
      <c r="H129" s="389"/>
      <c r="I129" s="389">
        <f t="shared" si="11"/>
        <v>0</v>
      </c>
      <c r="J129" s="391">
        <f t="shared" si="12"/>
        <v>11.02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.1" customHeight="1">
      <c r="A130" s="385"/>
      <c r="B130" s="386"/>
      <c r="C130" s="387" t="s">
        <v>967</v>
      </c>
      <c r="D130" s="553" t="s">
        <v>968</v>
      </c>
      <c r="E130" s="553"/>
      <c r="F130" s="389" t="s">
        <v>186</v>
      </c>
      <c r="G130" s="390">
        <v>0.85</v>
      </c>
      <c r="H130" s="389"/>
      <c r="I130" s="389">
        <f t="shared" si="11"/>
        <v>0</v>
      </c>
      <c r="J130" s="391">
        <f t="shared" si="12"/>
        <v>12.75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189</v>
      </c>
      <c r="D131" s="561" t="s">
        <v>960</v>
      </c>
      <c r="E131" s="561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0.85</v>
      </c>
      <c r="W131" s="395"/>
      <c r="X131" s="396"/>
      <c r="Y131" s="396"/>
      <c r="Z131" s="396"/>
    </row>
    <row r="132" spans="1:26">
      <c r="A132" s="396"/>
      <c r="B132" s="404"/>
      <c r="C132" s="411"/>
      <c r="D132" s="562"/>
      <c r="E132" s="562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309</v>
      </c>
      <c r="D133" s="561" t="s">
        <v>969</v>
      </c>
      <c r="E133" s="561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4.95" customHeight="1">
      <c r="A134" s="385"/>
      <c r="B134" s="386"/>
      <c r="C134" s="387" t="s">
        <v>970</v>
      </c>
      <c r="D134" s="553" t="s">
        <v>971</v>
      </c>
      <c r="E134" s="553"/>
      <c r="F134" s="389" t="s">
        <v>186</v>
      </c>
      <c r="G134" s="390">
        <v>16.665575</v>
      </c>
      <c r="H134" s="389"/>
      <c r="I134" s="389">
        <f>ROUND(G134*(H134),2)</f>
        <v>0</v>
      </c>
      <c r="J134" s="391">
        <f>ROUND(G134*(N134),2)</f>
        <v>654.96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309</v>
      </c>
      <c r="D135" s="561" t="s">
        <v>969</v>
      </c>
      <c r="E135" s="561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62"/>
      <c r="E136" s="562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64" t="s">
        <v>884</v>
      </c>
      <c r="E137" s="564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16.670000000000002</v>
      </c>
      <c r="T137" s="409"/>
      <c r="U137" s="409"/>
      <c r="V137" s="410">
        <f>ROUND((SUM(V88:V136))/2,2)</f>
        <v>0.85</v>
      </c>
      <c r="W137" s="395"/>
      <c r="X137" s="396"/>
      <c r="Y137" s="396"/>
      <c r="Z137" s="396"/>
    </row>
    <row r="138" spans="1:26">
      <c r="A138" s="396"/>
      <c r="B138" s="404"/>
      <c r="C138" s="411"/>
      <c r="D138" s="562"/>
      <c r="E138" s="562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64" t="s">
        <v>891</v>
      </c>
      <c r="E139" s="564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334</v>
      </c>
      <c r="D140" s="561" t="s">
        <v>972</v>
      </c>
      <c r="E140" s="561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4.95" customHeight="1">
      <c r="A141" s="385"/>
      <c r="B141" s="386"/>
      <c r="C141" s="387" t="s">
        <v>973</v>
      </c>
      <c r="D141" s="553" t="s">
        <v>974</v>
      </c>
      <c r="E141" s="553"/>
      <c r="F141" s="389" t="s">
        <v>226</v>
      </c>
      <c r="G141" s="390">
        <v>90</v>
      </c>
      <c r="H141" s="389"/>
      <c r="I141" s="389">
        <f t="shared" ref="I141:I147" si="17">ROUND(G141*(H141),2)</f>
        <v>0</v>
      </c>
      <c r="J141" s="391">
        <f t="shared" ref="J141:J147" si="18">ROUND(G141*(N141),2)</f>
        <v>344.7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2E-3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4.95" customHeight="1">
      <c r="A142" s="397"/>
      <c r="B142" s="398"/>
      <c r="C142" s="399" t="s">
        <v>975</v>
      </c>
      <c r="D142" s="563" t="s">
        <v>976</v>
      </c>
      <c r="E142" s="563"/>
      <c r="F142" s="401" t="s">
        <v>977</v>
      </c>
      <c r="G142" s="402">
        <v>50</v>
      </c>
      <c r="H142" s="401"/>
      <c r="I142" s="401">
        <f t="shared" si="17"/>
        <v>0</v>
      </c>
      <c r="J142" s="403">
        <f t="shared" si="18"/>
        <v>128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4.95" customHeight="1">
      <c r="A143" s="397"/>
      <c r="B143" s="398"/>
      <c r="C143" s="399" t="s">
        <v>978</v>
      </c>
      <c r="D143" s="563" t="s">
        <v>979</v>
      </c>
      <c r="E143" s="563"/>
      <c r="F143" s="401" t="s">
        <v>977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4.95" customHeight="1">
      <c r="A144" s="397"/>
      <c r="B144" s="398"/>
      <c r="C144" s="399" t="s">
        <v>980</v>
      </c>
      <c r="D144" s="563" t="s">
        <v>981</v>
      </c>
      <c r="E144" s="563"/>
      <c r="F144" s="401" t="s">
        <v>977</v>
      </c>
      <c r="G144" s="402">
        <v>10</v>
      </c>
      <c r="H144" s="401"/>
      <c r="I144" s="401">
        <f t="shared" si="17"/>
        <v>0</v>
      </c>
      <c r="J144" s="403">
        <f t="shared" si="18"/>
        <v>32.700000000000003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4.95" customHeight="1">
      <c r="A145" s="385"/>
      <c r="B145" s="386"/>
      <c r="C145" s="387" t="s">
        <v>982</v>
      </c>
      <c r="D145" s="553" t="s">
        <v>983</v>
      </c>
      <c r="E145" s="553"/>
      <c r="F145" s="389" t="s">
        <v>226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4.95" customHeight="1">
      <c r="A146" s="397"/>
      <c r="B146" s="398"/>
      <c r="C146" s="399" t="s">
        <v>984</v>
      </c>
      <c r="D146" s="563" t="s">
        <v>985</v>
      </c>
      <c r="E146" s="563"/>
      <c r="F146" s="401" t="s">
        <v>977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4.95" customHeight="1">
      <c r="A147" s="397"/>
      <c r="B147" s="398"/>
      <c r="C147" s="399" t="s">
        <v>986</v>
      </c>
      <c r="D147" s="563" t="s">
        <v>987</v>
      </c>
      <c r="E147" s="563"/>
      <c r="F147" s="401" t="s">
        <v>988</v>
      </c>
      <c r="G147" s="402">
        <v>1</v>
      </c>
      <c r="H147" s="401"/>
      <c r="I147" s="401">
        <f t="shared" si="17"/>
        <v>0</v>
      </c>
      <c r="J147" s="403">
        <f t="shared" si="18"/>
        <v>27.22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334</v>
      </c>
      <c r="D148" s="561" t="s">
        <v>972</v>
      </c>
      <c r="E148" s="561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62"/>
      <c r="E149" s="562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989</v>
      </c>
      <c r="D150" s="561" t="s">
        <v>990</v>
      </c>
      <c r="E150" s="561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4.95" customHeight="1">
      <c r="A151" s="385"/>
      <c r="B151" s="386"/>
      <c r="C151" s="387" t="s">
        <v>991</v>
      </c>
      <c r="D151" s="553" t="s">
        <v>992</v>
      </c>
      <c r="E151" s="553"/>
      <c r="F151" s="388" t="s">
        <v>941</v>
      </c>
      <c r="G151" s="390">
        <v>1</v>
      </c>
      <c r="H151" s="389"/>
      <c r="I151" s="389">
        <f t="shared" ref="I151:I181" si="22">ROUND(G151*(H151),2)</f>
        <v>0</v>
      </c>
      <c r="J151" s="388">
        <f t="shared" ref="J151:J181" si="23">ROUND(G151*(N151),2)</f>
        <v>16.43</v>
      </c>
      <c r="K151" s="396">
        <f t="shared" ref="K151:K181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1" si="25">ROUND(G151*(P151),3)</f>
        <v>1E-3</v>
      </c>
      <c r="T151" s="393"/>
      <c r="U151" s="393"/>
      <c r="V151" s="394">
        <f t="shared" ref="V151:V181" si="26">ROUND(G151*(X151),3)</f>
        <v>0</v>
      </c>
      <c r="W151" s="395"/>
      <c r="X151" s="396">
        <v>0</v>
      </c>
      <c r="Y151" s="396"/>
      <c r="Z151" s="396">
        <v>0</v>
      </c>
    </row>
    <row r="152" spans="1:26" ht="24.95" customHeight="1">
      <c r="A152" s="397"/>
      <c r="B152" s="398"/>
      <c r="C152" s="399" t="s">
        <v>2310</v>
      </c>
      <c r="D152" s="563" t="s">
        <v>2311</v>
      </c>
      <c r="E152" s="563"/>
      <c r="F152" s="400" t="s">
        <v>995</v>
      </c>
      <c r="G152" s="402">
        <v>1</v>
      </c>
      <c r="H152" s="401"/>
      <c r="I152" s="401">
        <f t="shared" si="22"/>
        <v>0</v>
      </c>
      <c r="J152" s="400">
        <f t="shared" si="23"/>
        <v>53.96</v>
      </c>
      <c r="K152" s="396">
        <f t="shared" si="24"/>
        <v>0</v>
      </c>
      <c r="L152" s="393"/>
      <c r="M152" s="393">
        <f>ROUND(G152*(H152),2)</f>
        <v>0</v>
      </c>
      <c r="N152" s="393">
        <v>53.96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4.95" customHeight="1">
      <c r="A153" s="385"/>
      <c r="B153" s="386"/>
      <c r="C153" s="387" t="s">
        <v>996</v>
      </c>
      <c r="D153" s="553" t="s">
        <v>997</v>
      </c>
      <c r="E153" s="553"/>
      <c r="F153" s="388" t="s">
        <v>941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4.95" customHeight="1">
      <c r="A154" s="397"/>
      <c r="B154" s="398"/>
      <c r="C154" s="399" t="s">
        <v>998</v>
      </c>
      <c r="D154" s="563" t="s">
        <v>999</v>
      </c>
      <c r="E154" s="563"/>
      <c r="F154" s="400" t="s">
        <v>995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4.95" customHeight="1">
      <c r="A155" s="397"/>
      <c r="B155" s="398"/>
      <c r="C155" s="399" t="s">
        <v>1000</v>
      </c>
      <c r="D155" s="563" t="s">
        <v>1001</v>
      </c>
      <c r="E155" s="563"/>
      <c r="F155" s="400" t="s">
        <v>941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4.95" customHeight="1">
      <c r="A156" s="385"/>
      <c r="B156" s="386"/>
      <c r="C156" s="387" t="s">
        <v>1002</v>
      </c>
      <c r="D156" s="553" t="s">
        <v>1003</v>
      </c>
      <c r="E156" s="553"/>
      <c r="F156" s="388" t="s">
        <v>941</v>
      </c>
      <c r="G156" s="390">
        <v>2</v>
      </c>
      <c r="H156" s="389"/>
      <c r="I156" s="389">
        <f t="shared" si="22"/>
        <v>0</v>
      </c>
      <c r="J156" s="388">
        <f t="shared" si="23"/>
        <v>68.56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2E-3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4.95" customHeight="1">
      <c r="A157" s="397"/>
      <c r="B157" s="398"/>
      <c r="C157" s="399" t="s">
        <v>1004</v>
      </c>
      <c r="D157" s="563" t="s">
        <v>1005</v>
      </c>
      <c r="E157" s="563"/>
      <c r="F157" s="400" t="s">
        <v>941</v>
      </c>
      <c r="G157" s="402">
        <v>2</v>
      </c>
      <c r="H157" s="401"/>
      <c r="I157" s="401">
        <f t="shared" si="22"/>
        <v>0</v>
      </c>
      <c r="J157" s="400">
        <f t="shared" si="23"/>
        <v>443.6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7.0000000000000001E-3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4.95" customHeight="1">
      <c r="A158" s="385"/>
      <c r="B158" s="386"/>
      <c r="C158" s="387" t="s">
        <v>1006</v>
      </c>
      <c r="D158" s="553" t="s">
        <v>1007</v>
      </c>
      <c r="E158" s="553"/>
      <c r="F158" s="388" t="s">
        <v>226</v>
      </c>
      <c r="G158" s="390">
        <v>5</v>
      </c>
      <c r="H158" s="389"/>
      <c r="I158" s="389">
        <f t="shared" si="22"/>
        <v>0</v>
      </c>
      <c r="J158" s="388">
        <f t="shared" si="23"/>
        <v>57.7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4.95" customHeight="1">
      <c r="A159" s="397"/>
      <c r="B159" s="398"/>
      <c r="C159" s="399" t="s">
        <v>1008</v>
      </c>
      <c r="D159" s="563" t="s">
        <v>1009</v>
      </c>
      <c r="E159" s="563"/>
      <c r="F159" s="400" t="s">
        <v>941</v>
      </c>
      <c r="G159" s="402">
        <v>5.25</v>
      </c>
      <c r="H159" s="401"/>
      <c r="I159" s="401">
        <f t="shared" si="22"/>
        <v>0</v>
      </c>
      <c r="J159" s="400">
        <f t="shared" si="23"/>
        <v>9.56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4.95" customHeight="1">
      <c r="A160" s="385"/>
      <c r="B160" s="386"/>
      <c r="C160" s="387" t="s">
        <v>1010</v>
      </c>
      <c r="D160" s="553" t="s">
        <v>1011</v>
      </c>
      <c r="E160" s="553"/>
      <c r="F160" s="388" t="s">
        <v>226</v>
      </c>
      <c r="G160" s="390">
        <v>10</v>
      </c>
      <c r="H160" s="389"/>
      <c r="I160" s="389">
        <f t="shared" si="22"/>
        <v>0</v>
      </c>
      <c r="J160" s="388">
        <f t="shared" si="23"/>
        <v>119.1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4.95" customHeight="1">
      <c r="A161" s="397"/>
      <c r="B161" s="398"/>
      <c r="C161" s="399" t="s">
        <v>1012</v>
      </c>
      <c r="D161" s="563" t="s">
        <v>1013</v>
      </c>
      <c r="E161" s="563"/>
      <c r="F161" s="400" t="s">
        <v>941</v>
      </c>
      <c r="G161" s="402">
        <v>10.5</v>
      </c>
      <c r="H161" s="401"/>
      <c r="I161" s="401">
        <f t="shared" si="22"/>
        <v>0</v>
      </c>
      <c r="J161" s="400">
        <f t="shared" si="23"/>
        <v>21.21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4.95" customHeight="1">
      <c r="A162" s="385"/>
      <c r="B162" s="386"/>
      <c r="C162" s="387" t="s">
        <v>1014</v>
      </c>
      <c r="D162" s="553" t="s">
        <v>1015</v>
      </c>
      <c r="E162" s="553"/>
      <c r="F162" s="388" t="s">
        <v>226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4.95" customHeight="1">
      <c r="A163" s="397"/>
      <c r="B163" s="398"/>
      <c r="C163" s="399" t="s">
        <v>1016</v>
      </c>
      <c r="D163" s="563" t="s">
        <v>1017</v>
      </c>
      <c r="E163" s="563"/>
      <c r="F163" s="400" t="s">
        <v>941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4.95" customHeight="1">
      <c r="A164" s="385"/>
      <c r="B164" s="386"/>
      <c r="C164" s="387" t="s">
        <v>1018</v>
      </c>
      <c r="D164" s="553" t="s">
        <v>1019</v>
      </c>
      <c r="E164" s="553"/>
      <c r="F164" s="388" t="s">
        <v>226</v>
      </c>
      <c r="G164" s="390">
        <v>5</v>
      </c>
      <c r="H164" s="389"/>
      <c r="I164" s="389">
        <f t="shared" si="22"/>
        <v>0</v>
      </c>
      <c r="J164" s="388">
        <f t="shared" si="23"/>
        <v>71.3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4.95" customHeight="1">
      <c r="A165" s="397"/>
      <c r="B165" s="398"/>
      <c r="C165" s="399" t="s">
        <v>1020</v>
      </c>
      <c r="D165" s="563" t="s">
        <v>1021</v>
      </c>
      <c r="E165" s="563"/>
      <c r="F165" s="400" t="s">
        <v>941</v>
      </c>
      <c r="G165" s="402">
        <v>5.25</v>
      </c>
      <c r="H165" s="401"/>
      <c r="I165" s="401">
        <f t="shared" si="22"/>
        <v>0</v>
      </c>
      <c r="J165" s="400">
        <f t="shared" si="23"/>
        <v>31.29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4.95" customHeight="1">
      <c r="A166" s="385"/>
      <c r="B166" s="386"/>
      <c r="C166" s="387" t="s">
        <v>1022</v>
      </c>
      <c r="D166" s="553" t="s">
        <v>1023</v>
      </c>
      <c r="E166" s="553"/>
      <c r="F166" s="388" t="s">
        <v>941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4.95" customHeight="1">
      <c r="A167" s="397"/>
      <c r="B167" s="398"/>
      <c r="C167" s="399" t="s">
        <v>1024</v>
      </c>
      <c r="D167" s="563" t="s">
        <v>1025</v>
      </c>
      <c r="E167" s="563"/>
      <c r="F167" s="400" t="s">
        <v>941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4.95" customHeight="1">
      <c r="A168" s="385"/>
      <c r="B168" s="386"/>
      <c r="C168" s="387" t="s">
        <v>1026</v>
      </c>
      <c r="D168" s="553" t="s">
        <v>1027</v>
      </c>
      <c r="E168" s="553"/>
      <c r="F168" s="388" t="s">
        <v>941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4.95" customHeight="1">
      <c r="A169" s="397"/>
      <c r="B169" s="398"/>
      <c r="C169" s="399" t="s">
        <v>1028</v>
      </c>
      <c r="D169" s="563" t="s">
        <v>1029</v>
      </c>
      <c r="E169" s="563"/>
      <c r="F169" s="400" t="s">
        <v>941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4.95" customHeight="1">
      <c r="A170" s="385"/>
      <c r="B170" s="386"/>
      <c r="C170" s="387" t="s">
        <v>1030</v>
      </c>
      <c r="D170" s="553" t="s">
        <v>1031</v>
      </c>
      <c r="E170" s="553"/>
      <c r="F170" s="388" t="s">
        <v>941</v>
      </c>
      <c r="G170" s="390">
        <v>10</v>
      </c>
      <c r="H170" s="389"/>
      <c r="I170" s="389">
        <f t="shared" si="22"/>
        <v>0</v>
      </c>
      <c r="J170" s="388">
        <f t="shared" si="23"/>
        <v>71.599999999999994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4.95" customHeight="1">
      <c r="A171" s="397"/>
      <c r="B171" s="398"/>
      <c r="C171" s="399" t="s">
        <v>1032</v>
      </c>
      <c r="D171" s="563" t="s">
        <v>1033</v>
      </c>
      <c r="E171" s="563"/>
      <c r="F171" s="400" t="s">
        <v>941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4.95" customHeight="1">
      <c r="A172" s="397"/>
      <c r="B172" s="398"/>
      <c r="C172" s="399" t="s">
        <v>1034</v>
      </c>
      <c r="D172" s="563" t="s">
        <v>1035</v>
      </c>
      <c r="E172" s="563"/>
      <c r="F172" s="400" t="s">
        <v>941</v>
      </c>
      <c r="G172" s="402">
        <v>3</v>
      </c>
      <c r="H172" s="401"/>
      <c r="I172" s="401">
        <f t="shared" si="22"/>
        <v>0</v>
      </c>
      <c r="J172" s="400">
        <f t="shared" si="23"/>
        <v>12.15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4.95" customHeight="1">
      <c r="A173" s="385"/>
      <c r="B173" s="386"/>
      <c r="C173" s="387" t="s">
        <v>1036</v>
      </c>
      <c r="D173" s="553" t="s">
        <v>1037</v>
      </c>
      <c r="E173" s="553"/>
      <c r="F173" s="388" t="s">
        <v>941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4.95" customHeight="1">
      <c r="A174" s="397"/>
      <c r="B174" s="398"/>
      <c r="C174" s="399" t="s">
        <v>1038</v>
      </c>
      <c r="D174" s="563" t="s">
        <v>1039</v>
      </c>
      <c r="E174" s="563"/>
      <c r="F174" s="400" t="s">
        <v>941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4.95" customHeight="1">
      <c r="A175" s="385"/>
      <c r="B175" s="386"/>
      <c r="C175" s="387" t="s">
        <v>1040</v>
      </c>
      <c r="D175" s="553" t="s">
        <v>1041</v>
      </c>
      <c r="E175" s="553"/>
      <c r="F175" s="388" t="s">
        <v>941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4.95" customHeight="1">
      <c r="A176" s="397"/>
      <c r="B176" s="398"/>
      <c r="C176" s="399" t="s">
        <v>1042</v>
      </c>
      <c r="D176" s="563" t="s">
        <v>1043</v>
      </c>
      <c r="E176" s="563"/>
      <c r="F176" s="400" t="s">
        <v>941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4.95" customHeight="1">
      <c r="A177" s="385"/>
      <c r="B177" s="386"/>
      <c r="C177" s="387" t="s">
        <v>1044</v>
      </c>
      <c r="D177" s="553" t="s">
        <v>1045</v>
      </c>
      <c r="E177" s="553"/>
      <c r="F177" s="388" t="s">
        <v>941</v>
      </c>
      <c r="G177" s="390">
        <v>8</v>
      </c>
      <c r="H177" s="389"/>
      <c r="I177" s="389">
        <f t="shared" si="22"/>
        <v>0</v>
      </c>
      <c r="J177" s="388">
        <f t="shared" si="23"/>
        <v>29.6</v>
      </c>
      <c r="K177" s="396">
        <f t="shared" si="24"/>
        <v>0</v>
      </c>
      <c r="L177" s="393">
        <f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4.95" customHeight="1">
      <c r="A178" s="385"/>
      <c r="B178" s="386"/>
      <c r="C178" s="387" t="s">
        <v>1046</v>
      </c>
      <c r="D178" s="553" t="s">
        <v>1047</v>
      </c>
      <c r="E178" s="553"/>
      <c r="F178" s="388" t="s">
        <v>941</v>
      </c>
      <c r="G178" s="390">
        <v>3</v>
      </c>
      <c r="H178" s="389"/>
      <c r="I178" s="389">
        <f t="shared" si="22"/>
        <v>0</v>
      </c>
      <c r="J178" s="388">
        <f t="shared" si="23"/>
        <v>12.27</v>
      </c>
      <c r="K178" s="396">
        <f t="shared" si="24"/>
        <v>0</v>
      </c>
      <c r="L178" s="393">
        <f>ROUND(G178*(H178),2)</f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4.95" customHeight="1">
      <c r="A179" s="385"/>
      <c r="B179" s="386"/>
      <c r="C179" s="387" t="s">
        <v>1050</v>
      </c>
      <c r="D179" s="553" t="s">
        <v>1051</v>
      </c>
      <c r="E179" s="553"/>
      <c r="F179" s="388" t="s">
        <v>941</v>
      </c>
      <c r="G179" s="390">
        <v>3</v>
      </c>
      <c r="H179" s="389"/>
      <c r="I179" s="389">
        <f t="shared" si="22"/>
        <v>0</v>
      </c>
      <c r="J179" s="388">
        <f t="shared" si="23"/>
        <v>18.149999999999999</v>
      </c>
      <c r="K179" s="396">
        <f t="shared" si="24"/>
        <v>0</v>
      </c>
      <c r="L179" s="393">
        <f>ROUND(G179*(H179),2)</f>
        <v>0</v>
      </c>
      <c r="M179" s="393"/>
      <c r="N179" s="393">
        <v>6.05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4.95" customHeight="1">
      <c r="A180" s="385"/>
      <c r="B180" s="386"/>
      <c r="C180" s="387" t="s">
        <v>1052</v>
      </c>
      <c r="D180" s="553" t="s">
        <v>1053</v>
      </c>
      <c r="E180" s="553"/>
      <c r="F180" s="388" t="s">
        <v>226</v>
      </c>
      <c r="G180" s="390">
        <v>35</v>
      </c>
      <c r="H180" s="389"/>
      <c r="I180" s="389">
        <f t="shared" si="22"/>
        <v>0</v>
      </c>
      <c r="J180" s="388">
        <f t="shared" si="23"/>
        <v>39.9</v>
      </c>
      <c r="K180" s="396">
        <f t="shared" si="24"/>
        <v>0</v>
      </c>
      <c r="L180" s="393">
        <f>ROUND(G180*(H180),2)</f>
        <v>0</v>
      </c>
      <c r="M180" s="393"/>
      <c r="N180" s="393">
        <v>1.1400000000000001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4.95" customHeight="1">
      <c r="A181" s="385"/>
      <c r="B181" s="386"/>
      <c r="C181" s="387" t="s">
        <v>1054</v>
      </c>
      <c r="D181" s="553" t="s">
        <v>1055</v>
      </c>
      <c r="E181" s="553"/>
      <c r="F181" s="388" t="s">
        <v>332</v>
      </c>
      <c r="G181" s="390">
        <v>15.926618933729344</v>
      </c>
      <c r="H181" s="391"/>
      <c r="I181" s="391">
        <f t="shared" si="22"/>
        <v>0</v>
      </c>
      <c r="J181" s="388">
        <f t="shared" si="23"/>
        <v>79.63</v>
      </c>
      <c r="K181" s="396">
        <f t="shared" si="24"/>
        <v>0</v>
      </c>
      <c r="L181" s="393">
        <f>ROUND(G181*(H181),2)</f>
        <v>0</v>
      </c>
      <c r="M181" s="393"/>
      <c r="N181" s="393">
        <v>5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12">
      <c r="A182" s="396"/>
      <c r="B182" s="404"/>
      <c r="C182" s="405" t="s">
        <v>989</v>
      </c>
      <c r="D182" s="561" t="s">
        <v>990</v>
      </c>
      <c r="E182" s="561"/>
      <c r="F182" s="396"/>
      <c r="G182" s="393"/>
      <c r="H182" s="406"/>
      <c r="I182" s="407">
        <f>ROUND((SUM(I150:I181))/1,2)</f>
        <v>0</v>
      </c>
      <c r="J182" s="412"/>
      <c r="K182" s="412"/>
      <c r="L182" s="409">
        <f>ROUND((SUM(L150:L181))/1,2)</f>
        <v>0</v>
      </c>
      <c r="M182" s="409">
        <f>ROUND((SUM(M150:M181))/1,2)</f>
        <v>0</v>
      </c>
      <c r="N182" s="409"/>
      <c r="O182" s="409"/>
      <c r="P182" s="409"/>
      <c r="Q182" s="409"/>
      <c r="R182" s="409"/>
      <c r="S182" s="409">
        <f>ROUND((SUM(S150:S181))/1,2)</f>
        <v>0.01</v>
      </c>
      <c r="T182" s="409"/>
      <c r="U182" s="409"/>
      <c r="V182" s="410">
        <f>ROUND((SUM(V150:V181))/1,2)</f>
        <v>0</v>
      </c>
      <c r="W182" s="395"/>
      <c r="X182" s="396"/>
      <c r="Y182" s="396"/>
      <c r="Z182" s="396"/>
    </row>
    <row r="183" spans="1:26">
      <c r="A183" s="396"/>
      <c r="B183" s="404"/>
      <c r="C183" s="411"/>
      <c r="D183" s="562"/>
      <c r="E183" s="562"/>
      <c r="F183" s="396"/>
      <c r="G183" s="393"/>
      <c r="H183" s="406"/>
      <c r="I183" s="406"/>
      <c r="J183" s="396"/>
      <c r="K183" s="396"/>
      <c r="L183" s="393"/>
      <c r="M183" s="393"/>
      <c r="N183" s="393"/>
      <c r="O183" s="393"/>
      <c r="P183" s="393"/>
      <c r="Q183" s="393"/>
      <c r="R183" s="393"/>
      <c r="S183" s="393"/>
      <c r="T183" s="393"/>
      <c r="U183" s="393"/>
      <c r="V183" s="394"/>
      <c r="W183" s="395"/>
      <c r="X183" s="396"/>
      <c r="Y183" s="396"/>
      <c r="Z183" s="396"/>
    </row>
    <row r="184" spans="1:26" ht="12">
      <c r="A184" s="396"/>
      <c r="B184" s="404"/>
      <c r="C184" s="405" t="s">
        <v>1056</v>
      </c>
      <c r="D184" s="561" t="s">
        <v>1057</v>
      </c>
      <c r="E184" s="561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24.95" customHeight="1">
      <c r="A185" s="385"/>
      <c r="B185" s="386"/>
      <c r="C185" s="387" t="s">
        <v>1058</v>
      </c>
      <c r="D185" s="553" t="s">
        <v>1059</v>
      </c>
      <c r="E185" s="553"/>
      <c r="F185" s="388" t="s">
        <v>941</v>
      </c>
      <c r="G185" s="390">
        <v>7</v>
      </c>
      <c r="H185" s="389"/>
      <c r="I185" s="389">
        <f t="shared" ref="I185:I205" si="27">ROUND(G185*(H185),2)</f>
        <v>0</v>
      </c>
      <c r="J185" s="388">
        <f t="shared" ref="J185:J205" si="28">ROUND(G185*(N185),2)</f>
        <v>30.38</v>
      </c>
      <c r="K185" s="396">
        <f t="shared" ref="K185:K205" si="29">ROUND(G185*(O185),2)</f>
        <v>0</v>
      </c>
      <c r="L185" s="393">
        <f>ROUND(G185*(H185),2)</f>
        <v>0</v>
      </c>
      <c r="M185" s="393"/>
      <c r="N185" s="393">
        <v>4.34</v>
      </c>
      <c r="O185" s="393"/>
      <c r="P185" s="393">
        <v>2.0000000000000002E-5</v>
      </c>
      <c r="Q185" s="393"/>
      <c r="R185" s="393">
        <v>2.0000000000000002E-5</v>
      </c>
      <c r="S185" s="393">
        <f t="shared" ref="S185:S205" si="30">ROUND(G185*(P185),3)</f>
        <v>0</v>
      </c>
      <c r="T185" s="393"/>
      <c r="U185" s="393"/>
      <c r="V185" s="394">
        <f t="shared" ref="V185:V205" si="31">ROUND(G185*(X185),3)</f>
        <v>0</v>
      </c>
      <c r="W185" s="395"/>
      <c r="X185" s="396">
        <v>0</v>
      </c>
      <c r="Y185" s="396"/>
      <c r="Z185" s="396">
        <v>0</v>
      </c>
    </row>
    <row r="186" spans="1:26" ht="24.95" customHeight="1">
      <c r="A186" s="397"/>
      <c r="B186" s="398"/>
      <c r="C186" s="399" t="s">
        <v>1060</v>
      </c>
      <c r="D186" s="563" t="s">
        <v>1061</v>
      </c>
      <c r="E186" s="563"/>
      <c r="F186" s="400" t="s">
        <v>941</v>
      </c>
      <c r="G186" s="402">
        <v>2</v>
      </c>
      <c r="H186" s="401"/>
      <c r="I186" s="401">
        <f t="shared" si="27"/>
        <v>0</v>
      </c>
      <c r="J186" s="400">
        <f t="shared" si="28"/>
        <v>15.18</v>
      </c>
      <c r="K186" s="396">
        <f t="shared" si="29"/>
        <v>0</v>
      </c>
      <c r="L186" s="393"/>
      <c r="M186" s="393">
        <f>ROUND(G186*(H186),2)</f>
        <v>0</v>
      </c>
      <c r="N186" s="393">
        <v>7.59</v>
      </c>
      <c r="O186" s="393"/>
      <c r="P186" s="393">
        <v>3.3E-4</v>
      </c>
      <c r="Q186" s="393"/>
      <c r="R186" s="393">
        <v>3.3E-4</v>
      </c>
      <c r="S186" s="393">
        <f t="shared" si="30"/>
        <v>1E-3</v>
      </c>
      <c r="T186" s="393"/>
      <c r="U186" s="393"/>
      <c r="V186" s="394">
        <f t="shared" si="31"/>
        <v>0</v>
      </c>
      <c r="W186" s="395"/>
      <c r="X186" s="396">
        <v>0</v>
      </c>
      <c r="Y186" s="396"/>
      <c r="Z186" s="396">
        <v>0</v>
      </c>
    </row>
    <row r="187" spans="1:26" ht="24.95" customHeight="1">
      <c r="A187" s="397"/>
      <c r="B187" s="398"/>
      <c r="C187" s="399" t="s">
        <v>1062</v>
      </c>
      <c r="D187" s="563" t="s">
        <v>1063</v>
      </c>
      <c r="E187" s="563"/>
      <c r="F187" s="400" t="s">
        <v>941</v>
      </c>
      <c r="G187" s="402">
        <v>1</v>
      </c>
      <c r="H187" s="401"/>
      <c r="I187" s="401">
        <f t="shared" si="27"/>
        <v>0</v>
      </c>
      <c r="J187" s="400">
        <f t="shared" si="28"/>
        <v>14.24</v>
      </c>
      <c r="K187" s="396">
        <f t="shared" si="29"/>
        <v>0</v>
      </c>
      <c r="L187" s="393"/>
      <c r="M187" s="393">
        <f>ROUND(G187*(H187),2)</f>
        <v>0</v>
      </c>
      <c r="N187" s="393">
        <v>14.24</v>
      </c>
      <c r="O187" s="393"/>
      <c r="P187" s="393">
        <v>0</v>
      </c>
      <c r="Q187" s="393"/>
      <c r="R187" s="393">
        <v>0</v>
      </c>
      <c r="S187" s="393">
        <f t="shared" si="30"/>
        <v>0</v>
      </c>
      <c r="T187" s="393"/>
      <c r="U187" s="393"/>
      <c r="V187" s="394">
        <f t="shared" si="31"/>
        <v>0</v>
      </c>
      <c r="W187" s="395"/>
      <c r="X187" s="396">
        <v>0</v>
      </c>
      <c r="Y187" s="396"/>
      <c r="Z187" s="396">
        <v>0</v>
      </c>
    </row>
    <row r="188" spans="1:26" ht="24.95" customHeight="1">
      <c r="A188" s="397"/>
      <c r="B188" s="398"/>
      <c r="C188" s="399" t="s">
        <v>1064</v>
      </c>
      <c r="D188" s="563" t="s">
        <v>1065</v>
      </c>
      <c r="E188" s="563"/>
      <c r="F188" s="400" t="s">
        <v>941</v>
      </c>
      <c r="G188" s="402">
        <v>1</v>
      </c>
      <c r="H188" s="401"/>
      <c r="I188" s="401">
        <f t="shared" si="27"/>
        <v>0</v>
      </c>
      <c r="J188" s="400">
        <f t="shared" si="28"/>
        <v>7.3</v>
      </c>
      <c r="K188" s="396">
        <f t="shared" si="29"/>
        <v>0</v>
      </c>
      <c r="L188" s="393"/>
      <c r="M188" s="393">
        <f>ROUND(G188*(H188),2)</f>
        <v>0</v>
      </c>
      <c r="N188" s="393">
        <v>7.3</v>
      </c>
      <c r="O188" s="393"/>
      <c r="P188" s="393">
        <v>0</v>
      </c>
      <c r="Q188" s="393"/>
      <c r="R188" s="393">
        <v>0</v>
      </c>
      <c r="S188" s="393">
        <f t="shared" si="30"/>
        <v>0</v>
      </c>
      <c r="T188" s="393"/>
      <c r="U188" s="393"/>
      <c r="V188" s="394">
        <f t="shared" si="31"/>
        <v>0</v>
      </c>
      <c r="W188" s="395"/>
      <c r="X188" s="396">
        <v>0</v>
      </c>
      <c r="Y188" s="396"/>
      <c r="Z188" s="396">
        <v>0</v>
      </c>
    </row>
    <row r="189" spans="1:26" ht="24.95" customHeight="1">
      <c r="A189" s="397"/>
      <c r="B189" s="398"/>
      <c r="C189" s="399" t="s">
        <v>2312</v>
      </c>
      <c r="D189" s="563" t="s">
        <v>2313</v>
      </c>
      <c r="E189" s="563"/>
      <c r="F189" s="400" t="s">
        <v>941</v>
      </c>
      <c r="G189" s="402">
        <v>3</v>
      </c>
      <c r="H189" s="401"/>
      <c r="I189" s="401">
        <f t="shared" si="27"/>
        <v>0</v>
      </c>
      <c r="J189" s="400">
        <f t="shared" si="28"/>
        <v>459</v>
      </c>
      <c r="K189" s="396">
        <f t="shared" si="29"/>
        <v>0</v>
      </c>
      <c r="L189" s="393"/>
      <c r="M189" s="393">
        <f>ROUND(G189*(H189),2)</f>
        <v>0</v>
      </c>
      <c r="N189" s="393">
        <v>153</v>
      </c>
      <c r="O189" s="393"/>
      <c r="P189" s="393">
        <v>0</v>
      </c>
      <c r="Q189" s="393"/>
      <c r="R189" s="393">
        <v>0</v>
      </c>
      <c r="S189" s="393">
        <f t="shared" si="30"/>
        <v>0</v>
      </c>
      <c r="T189" s="393"/>
      <c r="U189" s="393"/>
      <c r="V189" s="394">
        <f t="shared" si="31"/>
        <v>0</v>
      </c>
      <c r="W189" s="395"/>
      <c r="X189" s="396">
        <v>0</v>
      </c>
      <c r="Y189" s="396"/>
      <c r="Z189" s="396">
        <v>0</v>
      </c>
    </row>
    <row r="190" spans="1:26" ht="24.95" customHeight="1">
      <c r="A190" s="385"/>
      <c r="B190" s="386"/>
      <c r="C190" s="387" t="s">
        <v>1066</v>
      </c>
      <c r="D190" s="553" t="s">
        <v>1067</v>
      </c>
      <c r="E190" s="553"/>
      <c r="F190" s="388" t="s">
        <v>941</v>
      </c>
      <c r="G190" s="390">
        <v>4</v>
      </c>
      <c r="H190" s="389"/>
      <c r="I190" s="389">
        <f t="shared" si="27"/>
        <v>0</v>
      </c>
      <c r="J190" s="388">
        <f t="shared" si="28"/>
        <v>21.32</v>
      </c>
      <c r="K190" s="396">
        <f t="shared" si="29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0"/>
        <v>0</v>
      </c>
      <c r="T190" s="393"/>
      <c r="U190" s="393"/>
      <c r="V190" s="394">
        <f t="shared" si="31"/>
        <v>0</v>
      </c>
      <c r="W190" s="395"/>
      <c r="X190" s="396">
        <v>0</v>
      </c>
      <c r="Y190" s="396"/>
      <c r="Z190" s="396">
        <v>0</v>
      </c>
    </row>
    <row r="191" spans="1:26" ht="24.95" customHeight="1">
      <c r="A191" s="397"/>
      <c r="B191" s="398"/>
      <c r="C191" s="399" t="s">
        <v>1068</v>
      </c>
      <c r="D191" s="563" t="s">
        <v>1069</v>
      </c>
      <c r="E191" s="563"/>
      <c r="F191" s="400" t="s">
        <v>941</v>
      </c>
      <c r="G191" s="402">
        <v>2</v>
      </c>
      <c r="H191" s="401"/>
      <c r="I191" s="401">
        <f t="shared" si="27"/>
        <v>0</v>
      </c>
      <c r="J191" s="400">
        <f t="shared" si="28"/>
        <v>21.46</v>
      </c>
      <c r="K191" s="396">
        <f t="shared" si="29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0"/>
        <v>1E-3</v>
      </c>
      <c r="T191" s="393"/>
      <c r="U191" s="393"/>
      <c r="V191" s="394">
        <f t="shared" si="31"/>
        <v>0</v>
      </c>
      <c r="W191" s="395"/>
      <c r="X191" s="396">
        <v>0</v>
      </c>
      <c r="Y191" s="396"/>
      <c r="Z191" s="396">
        <v>0</v>
      </c>
    </row>
    <row r="192" spans="1:26" ht="24.95" customHeight="1">
      <c r="A192" s="397"/>
      <c r="B192" s="398"/>
      <c r="C192" s="399" t="s">
        <v>1070</v>
      </c>
      <c r="D192" s="563" t="s">
        <v>1071</v>
      </c>
      <c r="E192" s="563"/>
      <c r="F192" s="400" t="s">
        <v>941</v>
      </c>
      <c r="G192" s="402">
        <v>1</v>
      </c>
      <c r="H192" s="401"/>
      <c r="I192" s="401">
        <f t="shared" si="27"/>
        <v>0</v>
      </c>
      <c r="J192" s="400">
        <f t="shared" si="28"/>
        <v>19.38</v>
      </c>
      <c r="K192" s="396">
        <f t="shared" si="29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0"/>
        <v>0</v>
      </c>
      <c r="T192" s="393"/>
      <c r="U192" s="393"/>
      <c r="V192" s="394">
        <f t="shared" si="31"/>
        <v>0</v>
      </c>
      <c r="W192" s="395"/>
      <c r="X192" s="396">
        <v>0</v>
      </c>
      <c r="Y192" s="396"/>
      <c r="Z192" s="396">
        <v>0</v>
      </c>
    </row>
    <row r="193" spans="1:26" ht="24.95" customHeight="1">
      <c r="A193" s="397"/>
      <c r="B193" s="398"/>
      <c r="C193" s="399" t="s">
        <v>1072</v>
      </c>
      <c r="D193" s="563" t="s">
        <v>1073</v>
      </c>
      <c r="E193" s="563"/>
      <c r="F193" s="400" t="s">
        <v>941</v>
      </c>
      <c r="G193" s="402">
        <v>1</v>
      </c>
      <c r="H193" s="401"/>
      <c r="I193" s="401">
        <f t="shared" si="27"/>
        <v>0</v>
      </c>
      <c r="J193" s="400">
        <f t="shared" si="28"/>
        <v>28.97</v>
      </c>
      <c r="K193" s="396">
        <f t="shared" si="29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0"/>
        <v>0</v>
      </c>
      <c r="T193" s="393"/>
      <c r="U193" s="393"/>
      <c r="V193" s="394">
        <f t="shared" si="31"/>
        <v>0</v>
      </c>
      <c r="W193" s="395"/>
      <c r="X193" s="396">
        <v>0</v>
      </c>
      <c r="Y193" s="396"/>
      <c r="Z193" s="396">
        <v>0</v>
      </c>
    </row>
    <row r="194" spans="1:26" ht="24.95" customHeight="1">
      <c r="A194" s="385"/>
      <c r="B194" s="386"/>
      <c r="C194" s="387" t="s">
        <v>1074</v>
      </c>
      <c r="D194" s="553" t="s">
        <v>1075</v>
      </c>
      <c r="E194" s="553"/>
      <c r="F194" s="388" t="s">
        <v>941</v>
      </c>
      <c r="G194" s="390">
        <v>2</v>
      </c>
      <c r="H194" s="389"/>
      <c r="I194" s="389">
        <f t="shared" si="27"/>
        <v>0</v>
      </c>
      <c r="J194" s="388">
        <f t="shared" si="28"/>
        <v>11.56</v>
      </c>
      <c r="K194" s="396">
        <f t="shared" si="29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0"/>
        <v>0</v>
      </c>
      <c r="T194" s="393"/>
      <c r="U194" s="393"/>
      <c r="V194" s="394">
        <f t="shared" si="31"/>
        <v>0</v>
      </c>
      <c r="W194" s="395"/>
      <c r="X194" s="396">
        <v>0</v>
      </c>
      <c r="Y194" s="396"/>
      <c r="Z194" s="396">
        <v>0</v>
      </c>
    </row>
    <row r="195" spans="1:26" ht="24.95" customHeight="1">
      <c r="A195" s="397"/>
      <c r="B195" s="398"/>
      <c r="C195" s="399" t="s">
        <v>1076</v>
      </c>
      <c r="D195" s="563" t="s">
        <v>1077</v>
      </c>
      <c r="E195" s="563"/>
      <c r="F195" s="400" t="s">
        <v>941</v>
      </c>
      <c r="G195" s="402">
        <v>1</v>
      </c>
      <c r="H195" s="401"/>
      <c r="I195" s="401">
        <f t="shared" si="27"/>
        <v>0</v>
      </c>
      <c r="J195" s="400">
        <f t="shared" si="28"/>
        <v>16.82</v>
      </c>
      <c r="K195" s="396">
        <f t="shared" si="29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0"/>
        <v>1E-3</v>
      </c>
      <c r="T195" s="393"/>
      <c r="U195" s="393"/>
      <c r="V195" s="394">
        <f t="shared" si="31"/>
        <v>0</v>
      </c>
      <c r="W195" s="395"/>
      <c r="X195" s="396">
        <v>0</v>
      </c>
      <c r="Y195" s="396"/>
      <c r="Z195" s="396">
        <v>0</v>
      </c>
    </row>
    <row r="196" spans="1:26" ht="24.95" customHeight="1">
      <c r="A196" s="397"/>
      <c r="B196" s="398"/>
      <c r="C196" s="399" t="s">
        <v>1078</v>
      </c>
      <c r="D196" s="563" t="s">
        <v>1079</v>
      </c>
      <c r="E196" s="563"/>
      <c r="F196" s="400" t="s">
        <v>941</v>
      </c>
      <c r="G196" s="402">
        <v>1</v>
      </c>
      <c r="H196" s="401"/>
      <c r="I196" s="401">
        <f t="shared" si="27"/>
        <v>0</v>
      </c>
      <c r="J196" s="400">
        <f t="shared" si="28"/>
        <v>15.27</v>
      </c>
      <c r="K196" s="396">
        <f t="shared" si="29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0"/>
        <v>0</v>
      </c>
      <c r="T196" s="393"/>
      <c r="U196" s="393"/>
      <c r="V196" s="394">
        <f t="shared" si="31"/>
        <v>0</v>
      </c>
      <c r="W196" s="395"/>
      <c r="X196" s="396">
        <v>0</v>
      </c>
      <c r="Y196" s="396"/>
      <c r="Z196" s="396">
        <v>0</v>
      </c>
    </row>
    <row r="197" spans="1:26" ht="24.95" customHeight="1">
      <c r="A197" s="385"/>
      <c r="B197" s="386"/>
      <c r="C197" s="387" t="s">
        <v>1080</v>
      </c>
      <c r="D197" s="553" t="s">
        <v>1081</v>
      </c>
      <c r="E197" s="553"/>
      <c r="F197" s="388" t="s">
        <v>941</v>
      </c>
      <c r="G197" s="390">
        <v>1</v>
      </c>
      <c r="H197" s="389"/>
      <c r="I197" s="389">
        <f t="shared" si="27"/>
        <v>0</v>
      </c>
      <c r="J197" s="388">
        <f t="shared" si="28"/>
        <v>7.99</v>
      </c>
      <c r="K197" s="396">
        <f t="shared" si="29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0"/>
        <v>0</v>
      </c>
      <c r="T197" s="393"/>
      <c r="U197" s="393"/>
      <c r="V197" s="394">
        <f t="shared" si="31"/>
        <v>0</v>
      </c>
      <c r="W197" s="395"/>
      <c r="X197" s="396">
        <v>0</v>
      </c>
      <c r="Y197" s="396"/>
      <c r="Z197" s="396">
        <v>0</v>
      </c>
    </row>
    <row r="198" spans="1:26" ht="24.95" customHeight="1">
      <c r="A198" s="397"/>
      <c r="B198" s="398"/>
      <c r="C198" s="399" t="s">
        <v>1082</v>
      </c>
      <c r="D198" s="563" t="s">
        <v>1083</v>
      </c>
      <c r="E198" s="563"/>
      <c r="F198" s="400" t="s">
        <v>941</v>
      </c>
      <c r="G198" s="402">
        <v>1</v>
      </c>
      <c r="H198" s="401"/>
      <c r="I198" s="401">
        <f t="shared" si="27"/>
        <v>0</v>
      </c>
      <c r="J198" s="400">
        <f t="shared" si="28"/>
        <v>6.67</v>
      </c>
      <c r="K198" s="396">
        <f t="shared" si="29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0"/>
        <v>0</v>
      </c>
      <c r="T198" s="393"/>
      <c r="U198" s="393"/>
      <c r="V198" s="394">
        <f t="shared" si="31"/>
        <v>0</v>
      </c>
      <c r="W198" s="395"/>
      <c r="X198" s="396">
        <v>0</v>
      </c>
      <c r="Y198" s="396"/>
      <c r="Z198" s="396">
        <v>0</v>
      </c>
    </row>
    <row r="199" spans="1:26" ht="24.95" customHeight="1">
      <c r="A199" s="385"/>
      <c r="B199" s="386"/>
      <c r="C199" s="387" t="s">
        <v>1084</v>
      </c>
      <c r="D199" s="553" t="s">
        <v>1085</v>
      </c>
      <c r="E199" s="553"/>
      <c r="F199" s="388" t="s">
        <v>226</v>
      </c>
      <c r="G199" s="390">
        <v>50</v>
      </c>
      <c r="H199" s="389"/>
      <c r="I199" s="389">
        <f t="shared" si="27"/>
        <v>0</v>
      </c>
      <c r="J199" s="388">
        <f t="shared" si="28"/>
        <v>755</v>
      </c>
      <c r="K199" s="396">
        <f t="shared" si="29"/>
        <v>0</v>
      </c>
      <c r="L199" s="393">
        <f t="shared" ref="L199:L205" si="32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0"/>
        <v>1.2999999999999999E-2</v>
      </c>
      <c r="T199" s="393"/>
      <c r="U199" s="393"/>
      <c r="V199" s="394">
        <f t="shared" si="31"/>
        <v>0</v>
      </c>
      <c r="W199" s="395"/>
      <c r="X199" s="396">
        <v>0</v>
      </c>
      <c r="Y199" s="396"/>
      <c r="Z199" s="396">
        <v>0</v>
      </c>
    </row>
    <row r="200" spans="1:26" ht="24.95" customHeight="1">
      <c r="A200" s="385"/>
      <c r="B200" s="386"/>
      <c r="C200" s="387" t="s">
        <v>1086</v>
      </c>
      <c r="D200" s="553" t="s">
        <v>1087</v>
      </c>
      <c r="E200" s="553"/>
      <c r="F200" s="388" t="s">
        <v>226</v>
      </c>
      <c r="G200" s="390">
        <v>30</v>
      </c>
      <c r="H200" s="389"/>
      <c r="I200" s="389">
        <f t="shared" si="27"/>
        <v>0</v>
      </c>
      <c r="J200" s="388">
        <f t="shared" si="28"/>
        <v>601.20000000000005</v>
      </c>
      <c r="K200" s="396">
        <f t="shared" si="29"/>
        <v>0</v>
      </c>
      <c r="L200" s="393">
        <f t="shared" si="32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0"/>
        <v>1.2999999999999999E-2</v>
      </c>
      <c r="T200" s="393"/>
      <c r="U200" s="393"/>
      <c r="V200" s="394">
        <f t="shared" si="31"/>
        <v>0</v>
      </c>
      <c r="W200" s="395"/>
      <c r="X200" s="396">
        <v>0</v>
      </c>
      <c r="Y200" s="396"/>
      <c r="Z200" s="396">
        <v>0</v>
      </c>
    </row>
    <row r="201" spans="1:26" ht="24.95" customHeight="1">
      <c r="A201" s="385"/>
      <c r="B201" s="386"/>
      <c r="C201" s="387" t="s">
        <v>1088</v>
      </c>
      <c r="D201" s="553" t="s">
        <v>1089</v>
      </c>
      <c r="E201" s="553"/>
      <c r="F201" s="388" t="s">
        <v>226</v>
      </c>
      <c r="G201" s="390">
        <v>10</v>
      </c>
      <c r="H201" s="389"/>
      <c r="I201" s="389">
        <f t="shared" si="27"/>
        <v>0</v>
      </c>
      <c r="J201" s="388">
        <f t="shared" si="28"/>
        <v>328.5</v>
      </c>
      <c r="K201" s="396">
        <f t="shared" si="29"/>
        <v>0</v>
      </c>
      <c r="L201" s="393">
        <f t="shared" si="32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0"/>
        <v>8.0000000000000002E-3</v>
      </c>
      <c r="T201" s="393"/>
      <c r="U201" s="393"/>
      <c r="V201" s="394">
        <f t="shared" si="31"/>
        <v>0</v>
      </c>
      <c r="W201" s="395"/>
      <c r="X201" s="396">
        <v>0</v>
      </c>
      <c r="Y201" s="396"/>
      <c r="Z201" s="396">
        <v>0</v>
      </c>
    </row>
    <row r="202" spans="1:26" ht="24.95" customHeight="1">
      <c r="A202" s="385"/>
      <c r="B202" s="386"/>
      <c r="C202" s="387" t="s">
        <v>1090</v>
      </c>
      <c r="D202" s="553" t="s">
        <v>1091</v>
      </c>
      <c r="E202" s="553"/>
      <c r="F202" s="388" t="s">
        <v>941</v>
      </c>
      <c r="G202" s="390">
        <v>12</v>
      </c>
      <c r="H202" s="389"/>
      <c r="I202" s="389">
        <f t="shared" si="27"/>
        <v>0</v>
      </c>
      <c r="J202" s="388">
        <f t="shared" si="28"/>
        <v>126.96</v>
      </c>
      <c r="K202" s="396">
        <f t="shared" si="29"/>
        <v>0</v>
      </c>
      <c r="L202" s="393">
        <f t="shared" si="32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0"/>
        <v>0</v>
      </c>
      <c r="T202" s="393"/>
      <c r="U202" s="393"/>
      <c r="V202" s="394">
        <f t="shared" si="31"/>
        <v>0</v>
      </c>
      <c r="W202" s="395"/>
      <c r="X202" s="396">
        <v>0</v>
      </c>
      <c r="Y202" s="396"/>
      <c r="Z202" s="396">
        <v>0</v>
      </c>
    </row>
    <row r="203" spans="1:26" ht="24.95" customHeight="1">
      <c r="A203" s="385"/>
      <c r="B203" s="386"/>
      <c r="C203" s="387" t="s">
        <v>1092</v>
      </c>
      <c r="D203" s="553" t="s">
        <v>1093</v>
      </c>
      <c r="E203" s="553"/>
      <c r="F203" s="388" t="s">
        <v>226</v>
      </c>
      <c r="G203" s="390">
        <v>90</v>
      </c>
      <c r="H203" s="389"/>
      <c r="I203" s="389">
        <f t="shared" si="27"/>
        <v>0</v>
      </c>
      <c r="J203" s="388">
        <f t="shared" si="28"/>
        <v>233.1</v>
      </c>
      <c r="K203" s="396">
        <f t="shared" si="29"/>
        <v>0</v>
      </c>
      <c r="L203" s="393">
        <f t="shared" si="32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0"/>
        <v>1.6E-2</v>
      </c>
      <c r="T203" s="393"/>
      <c r="U203" s="393"/>
      <c r="V203" s="394">
        <f t="shared" si="31"/>
        <v>0</v>
      </c>
      <c r="W203" s="395"/>
      <c r="X203" s="396">
        <v>0</v>
      </c>
      <c r="Y203" s="396"/>
      <c r="Z203" s="396">
        <v>0</v>
      </c>
    </row>
    <row r="204" spans="1:26" ht="24.95" customHeight="1">
      <c r="A204" s="385"/>
      <c r="B204" s="386"/>
      <c r="C204" s="387" t="s">
        <v>1094</v>
      </c>
      <c r="D204" s="553" t="s">
        <v>1095</v>
      </c>
      <c r="E204" s="553"/>
      <c r="F204" s="388" t="s">
        <v>226</v>
      </c>
      <c r="G204" s="390">
        <v>90</v>
      </c>
      <c r="H204" s="389"/>
      <c r="I204" s="389">
        <f t="shared" si="27"/>
        <v>0</v>
      </c>
      <c r="J204" s="388">
        <f t="shared" si="28"/>
        <v>135</v>
      </c>
      <c r="K204" s="396">
        <f t="shared" si="29"/>
        <v>0</v>
      </c>
      <c r="L204" s="393">
        <f t="shared" si="32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0"/>
        <v>1E-3</v>
      </c>
      <c r="T204" s="393"/>
      <c r="U204" s="393"/>
      <c r="V204" s="394">
        <f t="shared" si="31"/>
        <v>0</v>
      </c>
      <c r="W204" s="395"/>
      <c r="X204" s="396">
        <v>0</v>
      </c>
      <c r="Y204" s="396"/>
      <c r="Z204" s="396">
        <v>0</v>
      </c>
    </row>
    <row r="205" spans="1:26" ht="24.95" customHeight="1">
      <c r="A205" s="385"/>
      <c r="B205" s="386"/>
      <c r="C205" s="387" t="s">
        <v>1096</v>
      </c>
      <c r="D205" s="553" t="s">
        <v>1097</v>
      </c>
      <c r="E205" s="553"/>
      <c r="F205" s="388" t="s">
        <v>332</v>
      </c>
      <c r="G205" s="390">
        <v>28.550177540920004</v>
      </c>
      <c r="H205" s="391"/>
      <c r="I205" s="391">
        <f t="shared" si="27"/>
        <v>0</v>
      </c>
      <c r="J205" s="388">
        <f t="shared" si="28"/>
        <v>142.75</v>
      </c>
      <c r="K205" s="396">
        <f t="shared" si="29"/>
        <v>0</v>
      </c>
      <c r="L205" s="393">
        <f t="shared" si="32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0"/>
        <v>0</v>
      </c>
      <c r="T205" s="393"/>
      <c r="U205" s="393"/>
      <c r="V205" s="394">
        <f t="shared" si="31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1056</v>
      </c>
      <c r="D206" s="561" t="s">
        <v>1057</v>
      </c>
      <c r="E206" s="561"/>
      <c r="F206" s="396"/>
      <c r="G206" s="393"/>
      <c r="H206" s="406"/>
      <c r="I206" s="407">
        <f>ROUND((SUM(I184:I205))/1,2)</f>
        <v>0</v>
      </c>
      <c r="J206" s="412"/>
      <c r="K206" s="412"/>
      <c r="L206" s="409">
        <f>ROUND((SUM(L184:L205))/1,2)</f>
        <v>0</v>
      </c>
      <c r="M206" s="409">
        <f>ROUND((SUM(M184:M205))/1,2)</f>
        <v>0</v>
      </c>
      <c r="N206" s="409"/>
      <c r="O206" s="409"/>
      <c r="P206" s="409"/>
      <c r="Q206" s="409"/>
      <c r="R206" s="409"/>
      <c r="S206" s="409">
        <f>ROUND((SUM(S184:S205))/1,2)</f>
        <v>0.05</v>
      </c>
      <c r="T206" s="409"/>
      <c r="U206" s="409"/>
      <c r="V206" s="410">
        <f>ROUND((SUM(V184:V205))/1,2)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62"/>
      <c r="E207" s="562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766</v>
      </c>
      <c r="D208" s="561" t="s">
        <v>1098</v>
      </c>
      <c r="E208" s="561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4.95" customHeight="1">
      <c r="A209" s="385"/>
      <c r="B209" s="386"/>
      <c r="C209" s="387" t="s">
        <v>1099</v>
      </c>
      <c r="D209" s="553" t="s">
        <v>1100</v>
      </c>
      <c r="E209" s="553"/>
      <c r="F209" s="388" t="s">
        <v>941</v>
      </c>
      <c r="G209" s="390">
        <v>3</v>
      </c>
      <c r="H209" s="389"/>
      <c r="I209" s="389">
        <f t="shared" ref="I209:I241" si="33">ROUND(G209*(H209),2)</f>
        <v>0</v>
      </c>
      <c r="J209" s="388">
        <f t="shared" ref="J209:J241" si="34">ROUND(G209*(N209),2)</f>
        <v>57.96</v>
      </c>
      <c r="K209" s="396">
        <f t="shared" ref="K209:K241" si="35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1" si="36">ROUND(G209*(P209),3)</f>
        <v>5.0000000000000001E-3</v>
      </c>
      <c r="T209" s="393"/>
      <c r="U209" s="393"/>
      <c r="V209" s="394">
        <f t="shared" ref="V209:V241" si="37">ROUND(G209*(X209),3)</f>
        <v>0</v>
      </c>
      <c r="W209" s="395"/>
      <c r="X209" s="396">
        <v>0</v>
      </c>
      <c r="Y209" s="396"/>
      <c r="Z209" s="396">
        <v>0</v>
      </c>
    </row>
    <row r="210" spans="1:26" ht="24.95" customHeight="1">
      <c r="A210" s="397"/>
      <c r="B210" s="398"/>
      <c r="C210" s="399" t="s">
        <v>1101</v>
      </c>
      <c r="D210" s="563" t="s">
        <v>1102</v>
      </c>
      <c r="E210" s="563"/>
      <c r="F210" s="400" t="s">
        <v>941</v>
      </c>
      <c r="G210" s="402">
        <v>3</v>
      </c>
      <c r="H210" s="401"/>
      <c r="I210" s="401">
        <f t="shared" si="33"/>
        <v>0</v>
      </c>
      <c r="J210" s="400">
        <f t="shared" si="34"/>
        <v>219.57</v>
      </c>
      <c r="K210" s="396">
        <f t="shared" si="35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6"/>
        <v>0</v>
      </c>
      <c r="T210" s="393"/>
      <c r="U210" s="393"/>
      <c r="V210" s="394">
        <f t="shared" si="37"/>
        <v>0</v>
      </c>
      <c r="W210" s="395"/>
      <c r="X210" s="396">
        <v>0</v>
      </c>
      <c r="Y210" s="396"/>
      <c r="Z210" s="396">
        <v>0</v>
      </c>
    </row>
    <row r="211" spans="1:26" ht="24.95" customHeight="1">
      <c r="A211" s="385"/>
      <c r="B211" s="386"/>
      <c r="C211" s="387" t="s">
        <v>1103</v>
      </c>
      <c r="D211" s="553" t="s">
        <v>1104</v>
      </c>
      <c r="E211" s="553"/>
      <c r="F211" s="388" t="s">
        <v>941</v>
      </c>
      <c r="G211" s="390">
        <v>3</v>
      </c>
      <c r="H211" s="389"/>
      <c r="I211" s="389">
        <f t="shared" si="33"/>
        <v>0</v>
      </c>
      <c r="J211" s="388">
        <f t="shared" si="34"/>
        <v>178.47</v>
      </c>
      <c r="K211" s="396">
        <f t="shared" si="35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6"/>
        <v>2E-3</v>
      </c>
      <c r="T211" s="393"/>
      <c r="U211" s="393"/>
      <c r="V211" s="394">
        <f t="shared" si="37"/>
        <v>0</v>
      </c>
      <c r="W211" s="395"/>
      <c r="X211" s="396">
        <v>0</v>
      </c>
      <c r="Y211" s="396"/>
      <c r="Z211" s="396">
        <v>0</v>
      </c>
    </row>
    <row r="212" spans="1:26" ht="24.95" customHeight="1">
      <c r="A212" s="397"/>
      <c r="B212" s="398"/>
      <c r="C212" s="399" t="s">
        <v>1105</v>
      </c>
      <c r="D212" s="563" t="s">
        <v>1106</v>
      </c>
      <c r="E212" s="563"/>
      <c r="F212" s="400" t="s">
        <v>941</v>
      </c>
      <c r="G212" s="402">
        <v>3</v>
      </c>
      <c r="H212" s="401"/>
      <c r="I212" s="401">
        <f t="shared" si="33"/>
        <v>0</v>
      </c>
      <c r="J212" s="400">
        <f t="shared" si="34"/>
        <v>578.07000000000005</v>
      </c>
      <c r="K212" s="396">
        <f t="shared" si="35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6"/>
        <v>0</v>
      </c>
      <c r="T212" s="393"/>
      <c r="U212" s="393"/>
      <c r="V212" s="394">
        <f t="shared" si="37"/>
        <v>0</v>
      </c>
      <c r="W212" s="395"/>
      <c r="X212" s="396">
        <v>0</v>
      </c>
      <c r="Y212" s="396"/>
      <c r="Z212" s="396">
        <v>0</v>
      </c>
    </row>
    <row r="213" spans="1:26" ht="24.95" customHeight="1">
      <c r="A213" s="385"/>
      <c r="B213" s="386"/>
      <c r="C213" s="387" t="s">
        <v>1107</v>
      </c>
      <c r="D213" s="553" t="s">
        <v>1108</v>
      </c>
      <c r="E213" s="553"/>
      <c r="F213" s="388" t="s">
        <v>1109</v>
      </c>
      <c r="G213" s="390">
        <v>3</v>
      </c>
      <c r="H213" s="389"/>
      <c r="I213" s="389">
        <f t="shared" si="33"/>
        <v>0</v>
      </c>
      <c r="J213" s="388">
        <f t="shared" si="34"/>
        <v>24.69</v>
      </c>
      <c r="K213" s="396">
        <f t="shared" si="35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6"/>
        <v>0</v>
      </c>
      <c r="T213" s="393"/>
      <c r="U213" s="393"/>
      <c r="V213" s="394">
        <f t="shared" si="37"/>
        <v>0</v>
      </c>
      <c r="W213" s="395"/>
      <c r="X213" s="396">
        <v>0</v>
      </c>
      <c r="Y213" s="396"/>
      <c r="Z213" s="396">
        <v>0</v>
      </c>
    </row>
    <row r="214" spans="1:26" ht="24.95" customHeight="1">
      <c r="A214" s="397"/>
      <c r="B214" s="398"/>
      <c r="C214" s="399" t="s">
        <v>1110</v>
      </c>
      <c r="D214" s="563" t="s">
        <v>1111</v>
      </c>
      <c r="E214" s="563"/>
      <c r="F214" s="400" t="s">
        <v>941</v>
      </c>
      <c r="G214" s="402">
        <v>3</v>
      </c>
      <c r="H214" s="401"/>
      <c r="I214" s="401">
        <f t="shared" si="33"/>
        <v>0</v>
      </c>
      <c r="J214" s="400">
        <f t="shared" si="34"/>
        <v>209.1</v>
      </c>
      <c r="K214" s="396">
        <f t="shared" si="35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6"/>
        <v>0</v>
      </c>
      <c r="T214" s="393"/>
      <c r="U214" s="393"/>
      <c r="V214" s="394">
        <f t="shared" si="37"/>
        <v>0</v>
      </c>
      <c r="W214" s="395"/>
      <c r="X214" s="396">
        <v>0</v>
      </c>
      <c r="Y214" s="396"/>
      <c r="Z214" s="396">
        <v>0</v>
      </c>
    </row>
    <row r="215" spans="1:26" ht="24.95" customHeight="1">
      <c r="A215" s="385"/>
      <c r="B215" s="386"/>
      <c r="C215" s="387" t="s">
        <v>1112</v>
      </c>
      <c r="D215" s="553" t="s">
        <v>1113</v>
      </c>
      <c r="E215" s="553"/>
      <c r="F215" s="388" t="s">
        <v>1109</v>
      </c>
      <c r="G215" s="390">
        <v>3</v>
      </c>
      <c r="H215" s="389"/>
      <c r="I215" s="389">
        <f t="shared" si="33"/>
        <v>0</v>
      </c>
      <c r="J215" s="388">
        <f t="shared" si="34"/>
        <v>171.75</v>
      </c>
      <c r="K215" s="396">
        <f t="shared" si="35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6"/>
        <v>0</v>
      </c>
      <c r="T215" s="393"/>
      <c r="U215" s="393"/>
      <c r="V215" s="394">
        <f t="shared" si="37"/>
        <v>0</v>
      </c>
      <c r="W215" s="395"/>
      <c r="X215" s="396">
        <v>0</v>
      </c>
      <c r="Y215" s="396"/>
      <c r="Z215" s="396">
        <v>0</v>
      </c>
    </row>
    <row r="216" spans="1:26" ht="24.95" customHeight="1">
      <c r="A216" s="397"/>
      <c r="B216" s="398"/>
      <c r="C216" s="399" t="s">
        <v>1114</v>
      </c>
      <c r="D216" s="563" t="s">
        <v>1115</v>
      </c>
      <c r="E216" s="563"/>
      <c r="F216" s="400" t="s">
        <v>941</v>
      </c>
      <c r="G216" s="402">
        <v>3</v>
      </c>
      <c r="H216" s="401"/>
      <c r="I216" s="401">
        <f t="shared" si="33"/>
        <v>0</v>
      </c>
      <c r="J216" s="400">
        <f t="shared" si="34"/>
        <v>1008.42</v>
      </c>
      <c r="K216" s="396">
        <f t="shared" si="35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6"/>
        <v>0</v>
      </c>
      <c r="T216" s="393"/>
      <c r="U216" s="393"/>
      <c r="V216" s="394">
        <f t="shared" si="37"/>
        <v>0</v>
      </c>
      <c r="W216" s="395"/>
      <c r="X216" s="396">
        <v>0</v>
      </c>
      <c r="Y216" s="396"/>
      <c r="Z216" s="396">
        <v>0</v>
      </c>
    </row>
    <row r="217" spans="1:26" ht="24.95" customHeight="1">
      <c r="A217" s="397"/>
      <c r="B217" s="398"/>
      <c r="C217" s="399" t="s">
        <v>1116</v>
      </c>
      <c r="D217" s="563" t="s">
        <v>1117</v>
      </c>
      <c r="E217" s="563"/>
      <c r="F217" s="400" t="s">
        <v>941</v>
      </c>
      <c r="G217" s="402">
        <v>3</v>
      </c>
      <c r="H217" s="401"/>
      <c r="I217" s="401">
        <f t="shared" si="33"/>
        <v>0</v>
      </c>
      <c r="J217" s="400">
        <f t="shared" si="34"/>
        <v>35.76</v>
      </c>
      <c r="K217" s="396">
        <f t="shared" si="35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6"/>
        <v>0</v>
      </c>
      <c r="T217" s="393"/>
      <c r="U217" s="393"/>
      <c r="V217" s="394">
        <f t="shared" si="37"/>
        <v>0</v>
      </c>
      <c r="W217" s="395"/>
      <c r="X217" s="396">
        <v>0</v>
      </c>
      <c r="Y217" s="396"/>
      <c r="Z217" s="396">
        <v>0</v>
      </c>
    </row>
    <row r="218" spans="1:26" ht="24.95" customHeight="1">
      <c r="A218" s="385"/>
      <c r="B218" s="386"/>
      <c r="C218" s="387" t="s">
        <v>1118</v>
      </c>
      <c r="D218" s="553" t="s">
        <v>1119</v>
      </c>
      <c r="E218" s="553"/>
      <c r="F218" s="388" t="s">
        <v>1109</v>
      </c>
      <c r="G218" s="390">
        <v>3</v>
      </c>
      <c r="H218" s="389"/>
      <c r="I218" s="389">
        <f t="shared" si="33"/>
        <v>0</v>
      </c>
      <c r="J218" s="388">
        <f t="shared" si="34"/>
        <v>150.12</v>
      </c>
      <c r="K218" s="396">
        <f t="shared" si="35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6"/>
        <v>1.0999999999999999E-2</v>
      </c>
      <c r="T218" s="393"/>
      <c r="U218" s="393"/>
      <c r="V218" s="394">
        <f t="shared" si="37"/>
        <v>0</v>
      </c>
      <c r="W218" s="395"/>
      <c r="X218" s="396">
        <v>0</v>
      </c>
      <c r="Y218" s="396"/>
      <c r="Z218" s="396">
        <v>0</v>
      </c>
    </row>
    <row r="219" spans="1:26" ht="24.95" customHeight="1">
      <c r="A219" s="397"/>
      <c r="B219" s="398"/>
      <c r="C219" s="399" t="s">
        <v>1120</v>
      </c>
      <c r="D219" s="563" t="s">
        <v>1121</v>
      </c>
      <c r="E219" s="563"/>
      <c r="F219" s="400" t="s">
        <v>941</v>
      </c>
      <c r="G219" s="402">
        <v>3</v>
      </c>
      <c r="H219" s="401"/>
      <c r="I219" s="401">
        <f t="shared" si="33"/>
        <v>0</v>
      </c>
      <c r="J219" s="400">
        <f t="shared" si="34"/>
        <v>509.91</v>
      </c>
      <c r="K219" s="396">
        <f t="shared" si="35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6"/>
        <v>0</v>
      </c>
      <c r="T219" s="393"/>
      <c r="U219" s="393"/>
      <c r="V219" s="394">
        <f t="shared" si="37"/>
        <v>0</v>
      </c>
      <c r="W219" s="395"/>
      <c r="X219" s="396">
        <v>0</v>
      </c>
      <c r="Y219" s="396"/>
      <c r="Z219" s="396">
        <v>0</v>
      </c>
    </row>
    <row r="220" spans="1:26" ht="24.95" customHeight="1">
      <c r="A220" s="385"/>
      <c r="B220" s="386"/>
      <c r="C220" s="387" t="s">
        <v>1122</v>
      </c>
      <c r="D220" s="553" t="s">
        <v>1123</v>
      </c>
      <c r="E220" s="553"/>
      <c r="F220" s="388" t="s">
        <v>1109</v>
      </c>
      <c r="G220" s="390">
        <v>3</v>
      </c>
      <c r="H220" s="389"/>
      <c r="I220" s="389">
        <f t="shared" si="33"/>
        <v>0</v>
      </c>
      <c r="J220" s="388">
        <f t="shared" si="34"/>
        <v>148.86000000000001</v>
      </c>
      <c r="K220" s="396">
        <f t="shared" si="35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6"/>
        <v>0</v>
      </c>
      <c r="T220" s="393"/>
      <c r="U220" s="393"/>
      <c r="V220" s="394">
        <f t="shared" si="37"/>
        <v>0</v>
      </c>
      <c r="W220" s="395"/>
      <c r="X220" s="396">
        <v>0</v>
      </c>
      <c r="Y220" s="396"/>
      <c r="Z220" s="396">
        <v>0</v>
      </c>
    </row>
    <row r="221" spans="1:26" ht="24.95" customHeight="1">
      <c r="A221" s="397"/>
      <c r="B221" s="398"/>
      <c r="C221" s="399" t="s">
        <v>1124</v>
      </c>
      <c r="D221" s="563" t="s">
        <v>1125</v>
      </c>
      <c r="E221" s="563"/>
      <c r="F221" s="400" t="s">
        <v>941</v>
      </c>
      <c r="G221" s="402">
        <v>3</v>
      </c>
      <c r="H221" s="401"/>
      <c r="I221" s="401">
        <f t="shared" si="33"/>
        <v>0</v>
      </c>
      <c r="J221" s="400">
        <f t="shared" si="34"/>
        <v>1017.27</v>
      </c>
      <c r="K221" s="396">
        <f t="shared" si="35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6"/>
        <v>0</v>
      </c>
      <c r="T221" s="393"/>
      <c r="U221" s="393"/>
      <c r="V221" s="394">
        <f t="shared" si="37"/>
        <v>0</v>
      </c>
      <c r="W221" s="395"/>
      <c r="X221" s="396">
        <v>0</v>
      </c>
      <c r="Y221" s="396"/>
      <c r="Z221" s="396">
        <v>0</v>
      </c>
    </row>
    <row r="222" spans="1:26" ht="39.950000000000003" customHeight="1">
      <c r="A222" s="397"/>
      <c r="B222" s="398"/>
      <c r="C222" s="399" t="s">
        <v>1126</v>
      </c>
      <c r="D222" s="563" t="s">
        <v>1127</v>
      </c>
      <c r="E222" s="563"/>
      <c r="F222" s="400" t="s">
        <v>941</v>
      </c>
      <c r="G222" s="402">
        <v>3</v>
      </c>
      <c r="H222" s="401"/>
      <c r="I222" s="401">
        <f t="shared" si="33"/>
        <v>0</v>
      </c>
      <c r="J222" s="400">
        <f t="shared" si="34"/>
        <v>1156.71</v>
      </c>
      <c r="K222" s="396">
        <f t="shared" si="35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6"/>
        <v>0</v>
      </c>
      <c r="T222" s="393"/>
      <c r="U222" s="393"/>
      <c r="V222" s="394">
        <f t="shared" si="37"/>
        <v>0</v>
      </c>
      <c r="W222" s="395"/>
      <c r="X222" s="396">
        <v>0</v>
      </c>
      <c r="Y222" s="396"/>
      <c r="Z222" s="396">
        <v>0</v>
      </c>
    </row>
    <row r="223" spans="1:26" ht="24.95" customHeight="1">
      <c r="A223" s="385"/>
      <c r="B223" s="386"/>
      <c r="C223" s="387" t="s">
        <v>1128</v>
      </c>
      <c r="D223" s="553" t="s">
        <v>1129</v>
      </c>
      <c r="E223" s="553"/>
      <c r="F223" s="388" t="s">
        <v>1109</v>
      </c>
      <c r="G223" s="390">
        <v>8</v>
      </c>
      <c r="H223" s="389"/>
      <c r="I223" s="389">
        <f t="shared" si="33"/>
        <v>0</v>
      </c>
      <c r="J223" s="388">
        <f t="shared" si="34"/>
        <v>360.8</v>
      </c>
      <c r="K223" s="396">
        <f t="shared" si="35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6"/>
        <v>5.0000000000000001E-3</v>
      </c>
      <c r="T223" s="393"/>
      <c r="U223" s="393"/>
      <c r="V223" s="394">
        <f t="shared" si="37"/>
        <v>0</v>
      </c>
      <c r="W223" s="395"/>
      <c r="X223" s="396">
        <v>0</v>
      </c>
      <c r="Y223" s="396"/>
      <c r="Z223" s="396">
        <v>0</v>
      </c>
    </row>
    <row r="224" spans="1:26" ht="24.95" customHeight="1">
      <c r="A224" s="397"/>
      <c r="B224" s="398"/>
      <c r="C224" s="399" t="s">
        <v>1130</v>
      </c>
      <c r="D224" s="563" t="s">
        <v>1131</v>
      </c>
      <c r="E224" s="563"/>
      <c r="F224" s="400" t="s">
        <v>941</v>
      </c>
      <c r="G224" s="402">
        <v>8</v>
      </c>
      <c r="H224" s="401"/>
      <c r="I224" s="401">
        <f t="shared" si="33"/>
        <v>0</v>
      </c>
      <c r="J224" s="400">
        <f t="shared" si="34"/>
        <v>587.67999999999995</v>
      </c>
      <c r="K224" s="396">
        <f t="shared" si="35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6"/>
        <v>0</v>
      </c>
      <c r="T224" s="393"/>
      <c r="U224" s="393"/>
      <c r="V224" s="394">
        <f t="shared" si="37"/>
        <v>0</v>
      </c>
      <c r="W224" s="395"/>
      <c r="X224" s="396">
        <v>0</v>
      </c>
      <c r="Y224" s="396"/>
      <c r="Z224" s="396">
        <v>0</v>
      </c>
    </row>
    <row r="225" spans="1:26" ht="24.95" customHeight="1">
      <c r="A225" s="385"/>
      <c r="B225" s="386"/>
      <c r="C225" s="387" t="s">
        <v>1132</v>
      </c>
      <c r="D225" s="553" t="s">
        <v>1133</v>
      </c>
      <c r="E225" s="553"/>
      <c r="F225" s="388" t="s">
        <v>941</v>
      </c>
      <c r="G225" s="390">
        <v>7</v>
      </c>
      <c r="H225" s="389"/>
      <c r="I225" s="389">
        <f t="shared" si="33"/>
        <v>0</v>
      </c>
      <c r="J225" s="388">
        <f t="shared" si="34"/>
        <v>79.73</v>
      </c>
      <c r="K225" s="396">
        <f t="shared" si="35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6"/>
        <v>0</v>
      </c>
      <c r="T225" s="393"/>
      <c r="U225" s="393"/>
      <c r="V225" s="394">
        <f t="shared" si="37"/>
        <v>0</v>
      </c>
      <c r="W225" s="395"/>
      <c r="X225" s="396">
        <v>0</v>
      </c>
      <c r="Y225" s="396"/>
      <c r="Z225" s="396">
        <v>0</v>
      </c>
    </row>
    <row r="226" spans="1:26" ht="24.95" customHeight="1">
      <c r="A226" s="397"/>
      <c r="B226" s="398"/>
      <c r="C226" s="399" t="s">
        <v>1134</v>
      </c>
      <c r="D226" s="563" t="s">
        <v>1135</v>
      </c>
      <c r="E226" s="563"/>
      <c r="F226" s="400" t="s">
        <v>941</v>
      </c>
      <c r="G226" s="402">
        <v>5</v>
      </c>
      <c r="H226" s="401"/>
      <c r="I226" s="401">
        <f t="shared" si="33"/>
        <v>0</v>
      </c>
      <c r="J226" s="400">
        <f t="shared" si="34"/>
        <v>351.9</v>
      </c>
      <c r="K226" s="396">
        <f t="shared" si="35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6"/>
        <v>0</v>
      </c>
      <c r="T226" s="393"/>
      <c r="U226" s="393"/>
      <c r="V226" s="394">
        <f t="shared" si="37"/>
        <v>0</v>
      </c>
      <c r="W226" s="395"/>
      <c r="X226" s="396">
        <v>0</v>
      </c>
      <c r="Y226" s="396"/>
      <c r="Z226" s="396">
        <v>0</v>
      </c>
    </row>
    <row r="227" spans="1:26" ht="24.95" customHeight="1">
      <c r="A227" s="397"/>
      <c r="B227" s="398"/>
      <c r="C227" s="399" t="s">
        <v>1136</v>
      </c>
      <c r="D227" s="563" t="s">
        <v>1137</v>
      </c>
      <c r="E227" s="563"/>
      <c r="F227" s="400" t="s">
        <v>941</v>
      </c>
      <c r="G227" s="402">
        <v>2</v>
      </c>
      <c r="H227" s="401"/>
      <c r="I227" s="401">
        <f t="shared" si="33"/>
        <v>0</v>
      </c>
      <c r="J227" s="400">
        <f t="shared" si="34"/>
        <v>171.24</v>
      </c>
      <c r="K227" s="396">
        <f t="shared" si="35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6"/>
        <v>0</v>
      </c>
      <c r="T227" s="393"/>
      <c r="U227" s="393"/>
      <c r="V227" s="394">
        <f t="shared" si="37"/>
        <v>0</v>
      </c>
      <c r="W227" s="395"/>
      <c r="X227" s="396">
        <v>0</v>
      </c>
      <c r="Y227" s="396"/>
      <c r="Z227" s="396">
        <v>0</v>
      </c>
    </row>
    <row r="228" spans="1:26" ht="24.95" customHeight="1">
      <c r="A228" s="385"/>
      <c r="B228" s="386"/>
      <c r="C228" s="387" t="s">
        <v>1138</v>
      </c>
      <c r="D228" s="553" t="s">
        <v>1139</v>
      </c>
      <c r="E228" s="553"/>
      <c r="F228" s="388" t="s">
        <v>941</v>
      </c>
      <c r="G228" s="390">
        <v>8</v>
      </c>
      <c r="H228" s="389"/>
      <c r="I228" s="389">
        <f t="shared" si="33"/>
        <v>0</v>
      </c>
      <c r="J228" s="388">
        <f t="shared" si="34"/>
        <v>33.44</v>
      </c>
      <c r="K228" s="396">
        <f t="shared" si="35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6"/>
        <v>0</v>
      </c>
      <c r="T228" s="393"/>
      <c r="U228" s="393"/>
      <c r="V228" s="394">
        <f t="shared" si="37"/>
        <v>0</v>
      </c>
      <c r="W228" s="395"/>
      <c r="X228" s="396">
        <v>0</v>
      </c>
      <c r="Y228" s="396"/>
      <c r="Z228" s="396">
        <v>0</v>
      </c>
    </row>
    <row r="229" spans="1:26" ht="24.95" customHeight="1">
      <c r="A229" s="397"/>
      <c r="B229" s="398"/>
      <c r="C229" s="399" t="s">
        <v>1140</v>
      </c>
      <c r="D229" s="563" t="s">
        <v>1141</v>
      </c>
      <c r="E229" s="563"/>
      <c r="F229" s="400" t="s">
        <v>941</v>
      </c>
      <c r="G229" s="402">
        <v>8</v>
      </c>
      <c r="H229" s="401"/>
      <c r="I229" s="401">
        <f t="shared" si="33"/>
        <v>0</v>
      </c>
      <c r="J229" s="400">
        <f t="shared" si="34"/>
        <v>46.56</v>
      </c>
      <c r="K229" s="396">
        <f t="shared" si="35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6"/>
        <v>2E-3</v>
      </c>
      <c r="T229" s="393"/>
      <c r="U229" s="393"/>
      <c r="V229" s="394">
        <f t="shared" si="37"/>
        <v>0</v>
      </c>
      <c r="W229" s="395"/>
      <c r="X229" s="396">
        <v>0</v>
      </c>
      <c r="Y229" s="396"/>
      <c r="Z229" s="396">
        <v>0</v>
      </c>
    </row>
    <row r="230" spans="1:26" ht="24.95" customHeight="1">
      <c r="A230" s="385"/>
      <c r="B230" s="386"/>
      <c r="C230" s="387" t="s">
        <v>1142</v>
      </c>
      <c r="D230" s="553" t="s">
        <v>1143</v>
      </c>
      <c r="E230" s="553"/>
      <c r="F230" s="388" t="s">
        <v>941</v>
      </c>
      <c r="G230" s="390">
        <v>1</v>
      </c>
      <c r="H230" s="389"/>
      <c r="I230" s="389">
        <f t="shared" si="33"/>
        <v>0</v>
      </c>
      <c r="J230" s="388">
        <f t="shared" si="34"/>
        <v>4.51</v>
      </c>
      <c r="K230" s="396">
        <f t="shared" si="35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6"/>
        <v>0</v>
      </c>
      <c r="T230" s="393"/>
      <c r="U230" s="393"/>
      <c r="V230" s="394">
        <f t="shared" si="37"/>
        <v>0</v>
      </c>
      <c r="W230" s="395"/>
      <c r="X230" s="396">
        <v>0</v>
      </c>
      <c r="Y230" s="396"/>
      <c r="Z230" s="396">
        <v>0</v>
      </c>
    </row>
    <row r="231" spans="1:26" ht="24.95" customHeight="1">
      <c r="A231" s="397"/>
      <c r="B231" s="398"/>
      <c r="C231" s="399" t="s">
        <v>1144</v>
      </c>
      <c r="D231" s="563" t="s">
        <v>1145</v>
      </c>
      <c r="E231" s="563"/>
      <c r="F231" s="400" t="s">
        <v>941</v>
      </c>
      <c r="G231" s="402">
        <v>1</v>
      </c>
      <c r="H231" s="401"/>
      <c r="I231" s="401">
        <f t="shared" si="33"/>
        <v>0</v>
      </c>
      <c r="J231" s="400">
        <f t="shared" si="34"/>
        <v>31.96</v>
      </c>
      <c r="K231" s="396">
        <f t="shared" si="35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6"/>
        <v>1E-3</v>
      </c>
      <c r="T231" s="393"/>
      <c r="U231" s="393"/>
      <c r="V231" s="394">
        <f t="shared" si="37"/>
        <v>0</v>
      </c>
      <c r="W231" s="395"/>
      <c r="X231" s="396">
        <v>0</v>
      </c>
      <c r="Y231" s="396"/>
      <c r="Z231" s="396">
        <v>0</v>
      </c>
    </row>
    <row r="232" spans="1:26" ht="24.95" customHeight="1">
      <c r="A232" s="385"/>
      <c r="B232" s="386"/>
      <c r="C232" s="387" t="s">
        <v>1146</v>
      </c>
      <c r="D232" s="553" t="s">
        <v>1147</v>
      </c>
      <c r="E232" s="553"/>
      <c r="F232" s="388" t="s">
        <v>1109</v>
      </c>
      <c r="G232" s="390">
        <v>1</v>
      </c>
      <c r="H232" s="389"/>
      <c r="I232" s="389">
        <f t="shared" si="33"/>
        <v>0</v>
      </c>
      <c r="J232" s="388">
        <f t="shared" si="34"/>
        <v>36.72</v>
      </c>
      <c r="K232" s="396">
        <f t="shared" si="35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6"/>
        <v>0</v>
      </c>
      <c r="T232" s="393"/>
      <c r="U232" s="393"/>
      <c r="V232" s="394">
        <f t="shared" si="37"/>
        <v>0</v>
      </c>
      <c r="W232" s="395"/>
      <c r="X232" s="396">
        <v>0</v>
      </c>
      <c r="Y232" s="396"/>
      <c r="Z232" s="396">
        <v>0</v>
      </c>
    </row>
    <row r="233" spans="1:26" ht="24.95" customHeight="1">
      <c r="A233" s="397"/>
      <c r="B233" s="398"/>
      <c r="C233" s="399" t="s">
        <v>1148</v>
      </c>
      <c r="D233" s="563" t="s">
        <v>1149</v>
      </c>
      <c r="E233" s="563"/>
      <c r="F233" s="400" t="s">
        <v>941</v>
      </c>
      <c r="G233" s="402">
        <v>1</v>
      </c>
      <c r="H233" s="401"/>
      <c r="I233" s="401">
        <f t="shared" si="33"/>
        <v>0</v>
      </c>
      <c r="J233" s="400">
        <f t="shared" si="34"/>
        <v>267.45999999999998</v>
      </c>
      <c r="K233" s="396">
        <f t="shared" si="35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6"/>
        <v>0</v>
      </c>
      <c r="T233" s="393"/>
      <c r="U233" s="393"/>
      <c r="V233" s="394">
        <f t="shared" si="37"/>
        <v>0</v>
      </c>
      <c r="W233" s="395"/>
      <c r="X233" s="396">
        <v>0</v>
      </c>
      <c r="Y233" s="396"/>
      <c r="Z233" s="396">
        <v>0</v>
      </c>
    </row>
    <row r="234" spans="1:26" ht="24.95" customHeight="1">
      <c r="A234" s="385"/>
      <c r="B234" s="386"/>
      <c r="C234" s="387" t="s">
        <v>1150</v>
      </c>
      <c r="D234" s="553" t="s">
        <v>1151</v>
      </c>
      <c r="E234" s="553"/>
      <c r="F234" s="388" t="s">
        <v>1109</v>
      </c>
      <c r="G234" s="390">
        <v>2</v>
      </c>
      <c r="H234" s="389"/>
      <c r="I234" s="389">
        <f t="shared" si="33"/>
        <v>0</v>
      </c>
      <c r="J234" s="388">
        <f t="shared" si="34"/>
        <v>89.04</v>
      </c>
      <c r="K234" s="396">
        <f t="shared" si="35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6"/>
        <v>1E-3</v>
      </c>
      <c r="T234" s="393"/>
      <c r="U234" s="393"/>
      <c r="V234" s="394">
        <f t="shared" si="37"/>
        <v>0</v>
      </c>
      <c r="W234" s="395"/>
      <c r="X234" s="396">
        <v>0</v>
      </c>
      <c r="Y234" s="396"/>
      <c r="Z234" s="396">
        <v>0</v>
      </c>
    </row>
    <row r="235" spans="1:26" ht="35.1" customHeight="1">
      <c r="A235" s="397"/>
      <c r="B235" s="398"/>
      <c r="C235" s="399" t="s">
        <v>1152</v>
      </c>
      <c r="D235" s="563" t="s">
        <v>1153</v>
      </c>
      <c r="E235" s="563"/>
      <c r="F235" s="400" t="s">
        <v>941</v>
      </c>
      <c r="G235" s="402">
        <v>2</v>
      </c>
      <c r="H235" s="401"/>
      <c r="I235" s="401">
        <f t="shared" si="33"/>
        <v>0</v>
      </c>
      <c r="J235" s="400">
        <f t="shared" si="34"/>
        <v>798.4</v>
      </c>
      <c r="K235" s="396">
        <f t="shared" si="35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6"/>
        <v>0</v>
      </c>
      <c r="T235" s="393"/>
      <c r="U235" s="393"/>
      <c r="V235" s="394">
        <f t="shared" si="37"/>
        <v>0</v>
      </c>
      <c r="W235" s="395"/>
      <c r="X235" s="396">
        <v>0</v>
      </c>
      <c r="Y235" s="396"/>
      <c r="Z235" s="396">
        <v>0</v>
      </c>
    </row>
    <row r="236" spans="1:26" ht="24.95" customHeight="1">
      <c r="A236" s="385"/>
      <c r="B236" s="386"/>
      <c r="C236" s="387" t="s">
        <v>1154</v>
      </c>
      <c r="D236" s="553" t="s">
        <v>1155</v>
      </c>
      <c r="E236" s="553"/>
      <c r="F236" s="388" t="s">
        <v>941</v>
      </c>
      <c r="G236" s="390">
        <v>2</v>
      </c>
      <c r="H236" s="389"/>
      <c r="I236" s="389">
        <f t="shared" si="33"/>
        <v>0</v>
      </c>
      <c r="J236" s="388">
        <f t="shared" si="34"/>
        <v>41.12</v>
      </c>
      <c r="K236" s="396">
        <f t="shared" si="35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6"/>
        <v>0</v>
      </c>
      <c r="T236" s="393"/>
      <c r="U236" s="393"/>
      <c r="V236" s="394">
        <f t="shared" si="37"/>
        <v>0</v>
      </c>
      <c r="W236" s="395"/>
      <c r="X236" s="396">
        <v>0</v>
      </c>
      <c r="Y236" s="396"/>
      <c r="Z236" s="396">
        <v>0</v>
      </c>
    </row>
    <row r="237" spans="1:26" ht="50.1" customHeight="1">
      <c r="A237" s="397"/>
      <c r="B237" s="398"/>
      <c r="C237" s="399" t="s">
        <v>1156</v>
      </c>
      <c r="D237" s="563" t="s">
        <v>1157</v>
      </c>
      <c r="E237" s="563"/>
      <c r="F237" s="400" t="s">
        <v>941</v>
      </c>
      <c r="G237" s="402">
        <v>2</v>
      </c>
      <c r="H237" s="401"/>
      <c r="I237" s="401">
        <f t="shared" si="33"/>
        <v>0</v>
      </c>
      <c r="J237" s="400">
        <f t="shared" si="34"/>
        <v>221.68</v>
      </c>
      <c r="K237" s="396">
        <f t="shared" si="35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6"/>
        <v>0</v>
      </c>
      <c r="T237" s="393"/>
      <c r="U237" s="393"/>
      <c r="V237" s="394">
        <f t="shared" si="37"/>
        <v>0</v>
      </c>
      <c r="W237" s="395"/>
      <c r="X237" s="396">
        <v>0</v>
      </c>
      <c r="Y237" s="396"/>
      <c r="Z237" s="396">
        <v>0</v>
      </c>
    </row>
    <row r="238" spans="1:26" ht="24.95" customHeight="1">
      <c r="A238" s="385"/>
      <c r="B238" s="386"/>
      <c r="C238" s="387" t="s">
        <v>1158</v>
      </c>
      <c r="D238" s="553" t="s">
        <v>1159</v>
      </c>
      <c r="E238" s="553"/>
      <c r="F238" s="388" t="s">
        <v>1109</v>
      </c>
      <c r="G238" s="390">
        <v>12</v>
      </c>
      <c r="H238" s="389"/>
      <c r="I238" s="389">
        <f t="shared" si="33"/>
        <v>0</v>
      </c>
      <c r="J238" s="388">
        <f t="shared" si="34"/>
        <v>127.56</v>
      </c>
      <c r="K238" s="396">
        <f t="shared" si="35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6"/>
        <v>3.0000000000000001E-3</v>
      </c>
      <c r="T238" s="393"/>
      <c r="U238" s="393"/>
      <c r="V238" s="394">
        <f t="shared" si="37"/>
        <v>0</v>
      </c>
      <c r="W238" s="395"/>
      <c r="X238" s="396">
        <v>0</v>
      </c>
      <c r="Y238" s="396"/>
      <c r="Z238" s="396">
        <v>0</v>
      </c>
    </row>
    <row r="239" spans="1:26" ht="24.95" customHeight="1">
      <c r="A239" s="397"/>
      <c r="B239" s="398"/>
      <c r="C239" s="399" t="s">
        <v>1162</v>
      </c>
      <c r="D239" s="563" t="s">
        <v>1163</v>
      </c>
      <c r="E239" s="563"/>
      <c r="F239" s="400" t="s">
        <v>941</v>
      </c>
      <c r="G239" s="402">
        <v>12</v>
      </c>
      <c r="H239" s="401"/>
      <c r="I239" s="401">
        <f t="shared" si="33"/>
        <v>0</v>
      </c>
      <c r="J239" s="400">
        <f t="shared" si="34"/>
        <v>120.84</v>
      </c>
      <c r="K239" s="396">
        <f t="shared" si="35"/>
        <v>0</v>
      </c>
      <c r="L239" s="393"/>
      <c r="M239" s="393">
        <f>ROUND(G239*(H239),2)</f>
        <v>0</v>
      </c>
      <c r="N239" s="393">
        <v>10.07</v>
      </c>
      <c r="O239" s="393"/>
      <c r="P239" s="393">
        <v>0</v>
      </c>
      <c r="Q239" s="393"/>
      <c r="R239" s="393">
        <v>0</v>
      </c>
      <c r="S239" s="393">
        <f t="shared" si="36"/>
        <v>0</v>
      </c>
      <c r="T239" s="393"/>
      <c r="U239" s="393"/>
      <c r="V239" s="394">
        <f t="shared" si="37"/>
        <v>0</v>
      </c>
      <c r="W239" s="395"/>
      <c r="X239" s="396">
        <v>0</v>
      </c>
      <c r="Y239" s="396"/>
      <c r="Z239" s="396">
        <v>0</v>
      </c>
    </row>
    <row r="240" spans="1:26" ht="24.95" customHeight="1">
      <c r="A240" s="397"/>
      <c r="B240" s="398"/>
      <c r="C240" s="399" t="s">
        <v>1164</v>
      </c>
      <c r="D240" s="563" t="s">
        <v>1165</v>
      </c>
      <c r="E240" s="563"/>
      <c r="F240" s="400" t="s">
        <v>941</v>
      </c>
      <c r="G240" s="402">
        <v>12</v>
      </c>
      <c r="H240" s="401"/>
      <c r="I240" s="401">
        <f t="shared" si="33"/>
        <v>0</v>
      </c>
      <c r="J240" s="400">
        <f t="shared" si="34"/>
        <v>86.76</v>
      </c>
      <c r="K240" s="396">
        <f t="shared" si="35"/>
        <v>0</v>
      </c>
      <c r="L240" s="393"/>
      <c r="M240" s="393">
        <f>ROUND(G240*(H240),2)</f>
        <v>0</v>
      </c>
      <c r="N240" s="393">
        <v>7.23</v>
      </c>
      <c r="O240" s="393"/>
      <c r="P240" s="393">
        <v>0</v>
      </c>
      <c r="Q240" s="393"/>
      <c r="R240" s="393">
        <v>0</v>
      </c>
      <c r="S240" s="393">
        <f t="shared" si="36"/>
        <v>0</v>
      </c>
      <c r="T240" s="393"/>
      <c r="U240" s="393"/>
      <c r="V240" s="394">
        <f t="shared" si="37"/>
        <v>0</v>
      </c>
      <c r="W240" s="395"/>
      <c r="X240" s="396">
        <v>0</v>
      </c>
      <c r="Y240" s="396"/>
      <c r="Z240" s="396">
        <v>0</v>
      </c>
    </row>
    <row r="241" spans="1:26" ht="24.95" customHeight="1">
      <c r="A241" s="385"/>
      <c r="B241" s="386"/>
      <c r="C241" s="387" t="s">
        <v>1166</v>
      </c>
      <c r="D241" s="553" t="s">
        <v>1167</v>
      </c>
      <c r="E241" s="553"/>
      <c r="F241" s="388" t="s">
        <v>332</v>
      </c>
      <c r="G241" s="390">
        <v>89.239981905139771</v>
      </c>
      <c r="H241" s="391"/>
      <c r="I241" s="391">
        <f t="shared" si="33"/>
        <v>0</v>
      </c>
      <c r="J241" s="388">
        <f t="shared" si="34"/>
        <v>446.2</v>
      </c>
      <c r="K241" s="396">
        <f t="shared" si="35"/>
        <v>0</v>
      </c>
      <c r="L241" s="393">
        <f>ROUND(G241*(H241),2)</f>
        <v>0</v>
      </c>
      <c r="M241" s="393"/>
      <c r="N241" s="393">
        <v>5</v>
      </c>
      <c r="O241" s="393"/>
      <c r="P241" s="393">
        <v>0</v>
      </c>
      <c r="Q241" s="393"/>
      <c r="R241" s="393">
        <v>0</v>
      </c>
      <c r="S241" s="393">
        <f t="shared" si="36"/>
        <v>0</v>
      </c>
      <c r="T241" s="393"/>
      <c r="U241" s="393"/>
      <c r="V241" s="394">
        <f t="shared" si="37"/>
        <v>0</v>
      </c>
      <c r="W241" s="395"/>
      <c r="X241" s="396">
        <v>0</v>
      </c>
      <c r="Y241" s="396"/>
      <c r="Z241" s="396">
        <v>0</v>
      </c>
    </row>
    <row r="242" spans="1:26" ht="12">
      <c r="A242" s="396"/>
      <c r="B242" s="404"/>
      <c r="C242" s="405" t="s">
        <v>766</v>
      </c>
      <c r="D242" s="561" t="s">
        <v>1098</v>
      </c>
      <c r="E242" s="561"/>
      <c r="F242" s="396"/>
      <c r="G242" s="393"/>
      <c r="H242" s="406"/>
      <c r="I242" s="407">
        <f>ROUND((SUM(I208:I241))/1,2)</f>
        <v>0</v>
      </c>
      <c r="J242" s="412"/>
      <c r="K242" s="412"/>
      <c r="L242" s="409">
        <f>ROUND((SUM(L208:L241))/1,2)</f>
        <v>0</v>
      </c>
      <c r="M242" s="409">
        <f>ROUND((SUM(M208:M241))/1,2)</f>
        <v>0</v>
      </c>
      <c r="N242" s="409"/>
      <c r="O242" s="409"/>
      <c r="P242" s="409"/>
      <c r="Q242" s="409"/>
      <c r="R242" s="409"/>
      <c r="S242" s="409">
        <f>ROUND((SUM(S208:S241))/1,2)</f>
        <v>0.03</v>
      </c>
      <c r="T242" s="409"/>
      <c r="U242" s="409"/>
      <c r="V242" s="410">
        <f>ROUND((SUM(V208:V241))/1,2)</f>
        <v>0</v>
      </c>
      <c r="W242" s="395"/>
      <c r="X242" s="396"/>
      <c r="Y242" s="396"/>
      <c r="Z242" s="396"/>
    </row>
    <row r="243" spans="1:26">
      <c r="A243" s="396"/>
      <c r="B243" s="404"/>
      <c r="C243" s="411"/>
      <c r="D243" s="562"/>
      <c r="E243" s="562"/>
      <c r="F243" s="396"/>
      <c r="G243" s="393"/>
      <c r="H243" s="406"/>
      <c r="I243" s="406"/>
      <c r="J243" s="396"/>
      <c r="K243" s="396"/>
      <c r="L243" s="393"/>
      <c r="M243" s="393"/>
      <c r="N243" s="393"/>
      <c r="O243" s="393"/>
      <c r="P243" s="393"/>
      <c r="Q243" s="393"/>
      <c r="R243" s="393"/>
      <c r="S243" s="393"/>
      <c r="T243" s="393"/>
      <c r="U243" s="393"/>
      <c r="V243" s="394"/>
      <c r="W243" s="395"/>
      <c r="X243" s="396"/>
      <c r="Y243" s="396"/>
      <c r="Z243" s="396"/>
    </row>
    <row r="244" spans="1:26" ht="23.25" customHeight="1">
      <c r="A244" s="396"/>
      <c r="B244" s="404"/>
      <c r="C244" s="405" t="s">
        <v>1168</v>
      </c>
      <c r="D244" s="561" t="s">
        <v>1169</v>
      </c>
      <c r="E244" s="561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4.95" customHeight="1">
      <c r="A245" s="385"/>
      <c r="B245" s="386"/>
      <c r="C245" s="387" t="s">
        <v>1170</v>
      </c>
      <c r="D245" s="553" t="s">
        <v>1171</v>
      </c>
      <c r="E245" s="553"/>
      <c r="F245" s="388" t="s">
        <v>941</v>
      </c>
      <c r="G245" s="390">
        <v>1</v>
      </c>
      <c r="H245" s="389"/>
      <c r="I245" s="389">
        <f>ROUND(G245*(H245),2)</f>
        <v>0</v>
      </c>
      <c r="J245" s="388">
        <f>ROUND(G245*(N245),2)</f>
        <v>7.99</v>
      </c>
      <c r="K245" s="396">
        <f>ROUND(G245*(O245),2)</f>
        <v>0</v>
      </c>
      <c r="L245" s="393">
        <f>ROUND(G245*(H245),2)</f>
        <v>0</v>
      </c>
      <c r="M245" s="393"/>
      <c r="N245" s="393">
        <v>7.99</v>
      </c>
      <c r="O245" s="393"/>
      <c r="P245" s="393">
        <v>0</v>
      </c>
      <c r="Q245" s="393"/>
      <c r="R245" s="393">
        <v>0</v>
      </c>
      <c r="S245" s="393">
        <f>ROUND(G245*(P245),3)</f>
        <v>0</v>
      </c>
      <c r="T245" s="393"/>
      <c r="U245" s="393"/>
      <c r="V245" s="394">
        <f>ROUND(G245*(X245),3)</f>
        <v>0</v>
      </c>
      <c r="W245" s="395"/>
      <c r="X245" s="396">
        <v>0</v>
      </c>
      <c r="Y245" s="396"/>
      <c r="Z245" s="396">
        <v>0</v>
      </c>
    </row>
    <row r="246" spans="1:26" ht="24.95" customHeight="1">
      <c r="A246" s="397"/>
      <c r="B246" s="398"/>
      <c r="C246" s="399" t="s">
        <v>1172</v>
      </c>
      <c r="D246" s="563" t="s">
        <v>1173</v>
      </c>
      <c r="E246" s="563"/>
      <c r="F246" s="400" t="s">
        <v>215</v>
      </c>
      <c r="G246" s="402">
        <v>1</v>
      </c>
      <c r="H246" s="401"/>
      <c r="I246" s="401">
        <f>ROUND(G246*(H246),2)</f>
        <v>0</v>
      </c>
      <c r="J246" s="400">
        <f>ROUND(G246*(N246),2)</f>
        <v>230.62</v>
      </c>
      <c r="K246" s="396">
        <f>ROUND(G246*(O246),2)</f>
        <v>0</v>
      </c>
      <c r="L246" s="393"/>
      <c r="M246" s="393">
        <f>ROUND(G246*(H246),2)</f>
        <v>0</v>
      </c>
      <c r="N246" s="393">
        <v>230.62</v>
      </c>
      <c r="O246" s="393"/>
      <c r="P246" s="393">
        <v>2.16E-3</v>
      </c>
      <c r="Q246" s="393"/>
      <c r="R246" s="393">
        <v>2.16E-3</v>
      </c>
      <c r="S246" s="393">
        <f>ROUND(G246*(P246),3)</f>
        <v>2E-3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4.95" customHeight="1">
      <c r="A247" s="385"/>
      <c r="B247" s="386"/>
      <c r="C247" s="387" t="s">
        <v>1174</v>
      </c>
      <c r="D247" s="553" t="s">
        <v>1175</v>
      </c>
      <c r="E247" s="553"/>
      <c r="F247" s="388" t="s">
        <v>1109</v>
      </c>
      <c r="G247" s="390">
        <v>1</v>
      </c>
      <c r="H247" s="389"/>
      <c r="I247" s="389">
        <f>ROUND(G247*(H247),2)</f>
        <v>0</v>
      </c>
      <c r="J247" s="388">
        <f>ROUND(G247*(N247),2)</f>
        <v>132.96</v>
      </c>
      <c r="K247" s="396">
        <f>ROUND(G247*(O247),2)</f>
        <v>0</v>
      </c>
      <c r="L247" s="393">
        <f>ROUND(G247*(H247),2)</f>
        <v>0</v>
      </c>
      <c r="M247" s="393"/>
      <c r="N247" s="393">
        <v>132.96</v>
      </c>
      <c r="O247" s="393"/>
      <c r="P247" s="393">
        <v>8.9499999999999996E-3</v>
      </c>
      <c r="Q247" s="393"/>
      <c r="R247" s="393">
        <v>8.9499999999999996E-3</v>
      </c>
      <c r="S247" s="393">
        <f>ROUND(G247*(P247),3)</f>
        <v>8.9999999999999993E-3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4.95" customHeight="1">
      <c r="A248" s="385"/>
      <c r="B248" s="386"/>
      <c r="C248" s="387" t="s">
        <v>1176</v>
      </c>
      <c r="D248" s="553" t="s">
        <v>1177</v>
      </c>
      <c r="E248" s="553"/>
      <c r="F248" s="388" t="s">
        <v>332</v>
      </c>
      <c r="G248" s="390">
        <v>3.7157</v>
      </c>
      <c r="H248" s="391"/>
      <c r="I248" s="391">
        <f>ROUND(G248*(H248),2)</f>
        <v>0</v>
      </c>
      <c r="J248" s="388">
        <f>ROUND(G248*(N248),2)</f>
        <v>11.15</v>
      </c>
      <c r="K248" s="396">
        <f>ROUND(G248*(O248),2)</f>
        <v>0</v>
      </c>
      <c r="L248" s="393">
        <f>ROUND(G248*(H248),2)</f>
        <v>0</v>
      </c>
      <c r="M248" s="393"/>
      <c r="N248" s="393">
        <v>3</v>
      </c>
      <c r="O248" s="393"/>
      <c r="P248" s="393">
        <v>0</v>
      </c>
      <c r="Q248" s="393"/>
      <c r="R248" s="393">
        <v>0</v>
      </c>
      <c r="S248" s="393">
        <f>ROUND(G248*(P248),3)</f>
        <v>0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3.25" customHeight="1">
      <c r="A249" s="396"/>
      <c r="B249" s="404"/>
      <c r="C249" s="405" t="s">
        <v>1168</v>
      </c>
      <c r="D249" s="561" t="s">
        <v>1169</v>
      </c>
      <c r="E249" s="561"/>
      <c r="F249" s="396"/>
      <c r="G249" s="393"/>
      <c r="H249" s="406"/>
      <c r="I249" s="407">
        <f>ROUND((SUM(I244:I248))/1,2)</f>
        <v>0</v>
      </c>
      <c r="J249" s="412"/>
      <c r="K249" s="412"/>
      <c r="L249" s="409">
        <f>ROUND((SUM(L244:L248))/1,2)</f>
        <v>0</v>
      </c>
      <c r="M249" s="409">
        <f>ROUND((SUM(M244:M248))/1,2)</f>
        <v>0</v>
      </c>
      <c r="N249" s="409"/>
      <c r="O249" s="409"/>
      <c r="P249" s="409"/>
      <c r="Q249" s="409"/>
      <c r="R249" s="409"/>
      <c r="S249" s="409">
        <f>ROUND((SUM(S244:S248))/1,2)</f>
        <v>0.01</v>
      </c>
      <c r="T249" s="409"/>
      <c r="U249" s="409"/>
      <c r="V249" s="410">
        <f>ROUND((SUM(V244:V248))/1,2)</f>
        <v>0</v>
      </c>
      <c r="W249" s="395"/>
      <c r="X249" s="396"/>
      <c r="Y249" s="396"/>
      <c r="Z249" s="396"/>
    </row>
    <row r="250" spans="1:26">
      <c r="A250" s="396"/>
      <c r="B250" s="404"/>
      <c r="C250" s="411"/>
      <c r="D250" s="562"/>
      <c r="E250" s="562"/>
      <c r="F250" s="396"/>
      <c r="G250" s="393"/>
      <c r="H250" s="406"/>
      <c r="I250" s="406"/>
      <c r="J250" s="396"/>
      <c r="K250" s="396"/>
      <c r="L250" s="393"/>
      <c r="M250" s="393"/>
      <c r="N250" s="393"/>
      <c r="O250" s="393"/>
      <c r="P250" s="393"/>
      <c r="Q250" s="393"/>
      <c r="R250" s="393"/>
      <c r="S250" s="393"/>
      <c r="T250" s="393"/>
      <c r="U250" s="393"/>
      <c r="V250" s="394"/>
      <c r="W250" s="395"/>
      <c r="X250" s="396"/>
      <c r="Y250" s="396"/>
      <c r="Z250" s="396"/>
    </row>
    <row r="251" spans="1:26" ht="23.25" customHeight="1">
      <c r="A251" s="396"/>
      <c r="B251" s="404"/>
      <c r="C251" s="405" t="s">
        <v>1178</v>
      </c>
      <c r="D251" s="561" t="s">
        <v>1179</v>
      </c>
      <c r="E251" s="561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4.95" customHeight="1">
      <c r="A252" s="385"/>
      <c r="B252" s="386"/>
      <c r="C252" s="387" t="s">
        <v>1180</v>
      </c>
      <c r="D252" s="553" t="s">
        <v>1181</v>
      </c>
      <c r="E252" s="553"/>
      <c r="F252" s="388" t="s">
        <v>941</v>
      </c>
      <c r="G252" s="390">
        <v>1</v>
      </c>
      <c r="H252" s="389"/>
      <c r="I252" s="389">
        <f>ROUND(G252*(H252),2)</f>
        <v>0</v>
      </c>
      <c r="J252" s="388">
        <f>ROUND(G252*(N252),2)</f>
        <v>177.19</v>
      </c>
      <c r="K252" s="396">
        <f>ROUND(G252*(O252),2)</f>
        <v>0</v>
      </c>
      <c r="L252" s="393">
        <f>ROUND(G252*(H252),2)</f>
        <v>0</v>
      </c>
      <c r="M252" s="393"/>
      <c r="N252" s="393">
        <v>177.19</v>
      </c>
      <c r="O252" s="393"/>
      <c r="P252" s="393">
        <v>2.7699999999999999E-3</v>
      </c>
      <c r="Q252" s="393"/>
      <c r="R252" s="393">
        <v>2.7699999999999999E-3</v>
      </c>
      <c r="S252" s="393">
        <f>ROUND(G252*(P252),3)</f>
        <v>3.0000000000000001E-3</v>
      </c>
      <c r="T252" s="393"/>
      <c r="U252" s="393"/>
      <c r="V252" s="394">
        <f>ROUND(G252*(X252),3)</f>
        <v>0</v>
      </c>
      <c r="W252" s="395"/>
      <c r="X252" s="396">
        <v>0</v>
      </c>
      <c r="Y252" s="396"/>
      <c r="Z252" s="396">
        <v>0</v>
      </c>
    </row>
    <row r="253" spans="1:26" ht="24.95" customHeight="1">
      <c r="A253" s="385"/>
      <c r="B253" s="386"/>
      <c r="C253" s="387" t="s">
        <v>1182</v>
      </c>
      <c r="D253" s="553" t="s">
        <v>1183</v>
      </c>
      <c r="E253" s="553"/>
      <c r="F253" s="388" t="s">
        <v>941</v>
      </c>
      <c r="G253" s="390">
        <v>1</v>
      </c>
      <c r="H253" s="389"/>
      <c r="I253" s="389">
        <f>ROUND(G253*(H253),2)</f>
        <v>0</v>
      </c>
      <c r="J253" s="388">
        <f>ROUND(G253*(N253),2)</f>
        <v>3.89</v>
      </c>
      <c r="K253" s="396">
        <f>ROUND(G253*(O253),2)</f>
        <v>0</v>
      </c>
      <c r="L253" s="393">
        <f>ROUND(G253*(H253),2)</f>
        <v>0</v>
      </c>
      <c r="M253" s="393"/>
      <c r="N253" s="393">
        <v>3.89</v>
      </c>
      <c r="O253" s="393"/>
      <c r="P253" s="393">
        <v>4.0000000000000003E-5</v>
      </c>
      <c r="Q253" s="393"/>
      <c r="R253" s="393">
        <v>4.0000000000000003E-5</v>
      </c>
      <c r="S253" s="393">
        <f>ROUND(G253*(P253),3)</f>
        <v>0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35.1" customHeight="1">
      <c r="A254" s="397"/>
      <c r="B254" s="398"/>
      <c r="C254" s="399" t="s">
        <v>1184</v>
      </c>
      <c r="D254" s="563" t="s">
        <v>1185</v>
      </c>
      <c r="E254" s="563"/>
      <c r="F254" s="400" t="s">
        <v>941</v>
      </c>
      <c r="G254" s="402">
        <v>1</v>
      </c>
      <c r="H254" s="401"/>
      <c r="I254" s="401">
        <f>ROUND(G254*(H254),2)</f>
        <v>0</v>
      </c>
      <c r="J254" s="400">
        <f>ROUND(G254*(N254),2)</f>
        <v>75.25</v>
      </c>
      <c r="K254" s="396">
        <f>ROUND(G254*(O254),2)</f>
        <v>0</v>
      </c>
      <c r="L254" s="393"/>
      <c r="M254" s="393">
        <f>ROUND(G254*(H254),2)</f>
        <v>0</v>
      </c>
      <c r="N254" s="393">
        <v>75.25</v>
      </c>
      <c r="O254" s="393"/>
      <c r="P254" s="393">
        <v>0</v>
      </c>
      <c r="Q254" s="393"/>
      <c r="R254" s="393">
        <v>0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24.95" customHeight="1">
      <c r="A255" s="385"/>
      <c r="B255" s="386"/>
      <c r="C255" s="387" t="s">
        <v>1186</v>
      </c>
      <c r="D255" s="553" t="s">
        <v>1187</v>
      </c>
      <c r="E255" s="553"/>
      <c r="F255" s="388" t="s">
        <v>941</v>
      </c>
      <c r="G255" s="390">
        <v>1</v>
      </c>
      <c r="H255" s="389"/>
      <c r="I255" s="389">
        <f>ROUND(G255*(H255),2)</f>
        <v>0</v>
      </c>
      <c r="J255" s="388">
        <f>ROUND(G255*(N255),2)</f>
        <v>33.17</v>
      </c>
      <c r="K255" s="396">
        <f>ROUND(G255*(O255),2)</f>
        <v>0</v>
      </c>
      <c r="L255" s="393">
        <f>ROUND(G255*(H255),2)</f>
        <v>0</v>
      </c>
      <c r="M255" s="393"/>
      <c r="N255" s="393">
        <v>33.17</v>
      </c>
      <c r="O255" s="393"/>
      <c r="P255" s="393">
        <v>3.2000000000000003E-4</v>
      </c>
      <c r="Q255" s="393"/>
      <c r="R255" s="393">
        <v>3.2000000000000003E-4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4.95" customHeight="1">
      <c r="A256" s="385"/>
      <c r="B256" s="386"/>
      <c r="C256" s="387" t="s">
        <v>1188</v>
      </c>
      <c r="D256" s="553" t="s">
        <v>1189</v>
      </c>
      <c r="E256" s="553"/>
      <c r="F256" s="388" t="s">
        <v>332</v>
      </c>
      <c r="G256" s="390">
        <v>2.8950199999999997</v>
      </c>
      <c r="H256" s="391"/>
      <c r="I256" s="391">
        <f>ROUND(G256*(H256),2)</f>
        <v>0</v>
      </c>
      <c r="J256" s="388">
        <f>ROUND(G256*(N256),2)</f>
        <v>8.69</v>
      </c>
      <c r="K256" s="396">
        <f>ROUND(G256*(O256),2)</f>
        <v>0</v>
      </c>
      <c r="L256" s="393">
        <f>ROUND(G256*(H256),2)</f>
        <v>0</v>
      </c>
      <c r="M256" s="393"/>
      <c r="N256" s="393">
        <v>3</v>
      </c>
      <c r="O256" s="393"/>
      <c r="P256" s="393">
        <v>0</v>
      </c>
      <c r="Q256" s="393"/>
      <c r="R256" s="393">
        <v>0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3.25" customHeight="1">
      <c r="A257" s="396"/>
      <c r="B257" s="404"/>
      <c r="C257" s="405" t="s">
        <v>1178</v>
      </c>
      <c r="D257" s="561" t="s">
        <v>1179</v>
      </c>
      <c r="E257" s="561"/>
      <c r="F257" s="396"/>
      <c r="G257" s="393"/>
      <c r="H257" s="406"/>
      <c r="I257" s="407">
        <f>ROUND((SUM(I251:I256))/1,2)</f>
        <v>0</v>
      </c>
      <c r="J257" s="412"/>
      <c r="K257" s="412"/>
      <c r="L257" s="409">
        <f>ROUND((SUM(L251:L256))/1,2)</f>
        <v>0</v>
      </c>
      <c r="M257" s="409">
        <f>ROUND((SUM(M251:M256))/1,2)</f>
        <v>0</v>
      </c>
      <c r="N257" s="409"/>
      <c r="O257" s="409"/>
      <c r="P257" s="409"/>
      <c r="Q257" s="393"/>
      <c r="R257" s="393"/>
      <c r="S257" s="409">
        <f>ROUND((SUM(S251:S256))/1,2)</f>
        <v>0</v>
      </c>
      <c r="T257" s="409"/>
      <c r="U257" s="409"/>
      <c r="V257" s="410">
        <f>ROUND((SUM(V251:V256))/1,2)</f>
        <v>0</v>
      </c>
      <c r="W257" s="395"/>
      <c r="X257" s="396"/>
      <c r="Y257" s="396"/>
      <c r="Z257" s="396"/>
    </row>
    <row r="258" spans="1:26">
      <c r="A258" s="396"/>
      <c r="B258" s="404"/>
      <c r="C258" s="411"/>
      <c r="D258" s="562"/>
      <c r="E258" s="562"/>
      <c r="F258" s="396"/>
      <c r="G258" s="393"/>
      <c r="H258" s="406"/>
      <c r="I258" s="406"/>
      <c r="J258" s="396"/>
      <c r="K258" s="396"/>
      <c r="L258" s="393"/>
      <c r="M258" s="393"/>
      <c r="N258" s="393"/>
      <c r="O258" s="393"/>
      <c r="P258" s="393"/>
      <c r="Q258" s="393"/>
      <c r="R258" s="393"/>
      <c r="S258" s="393"/>
      <c r="T258" s="393"/>
      <c r="U258" s="393"/>
      <c r="V258" s="394"/>
      <c r="W258" s="395"/>
      <c r="X258" s="396"/>
      <c r="Y258" s="396"/>
      <c r="Z258" s="396"/>
    </row>
    <row r="259" spans="1:26">
      <c r="A259" s="396"/>
      <c r="B259" s="404"/>
      <c r="C259" s="411"/>
      <c r="D259" s="565" t="s">
        <v>891</v>
      </c>
      <c r="E259" s="565"/>
      <c r="F259" s="396"/>
      <c r="G259" s="393"/>
      <c r="H259" s="406"/>
      <c r="I259" s="407">
        <f>ROUND((SUM(I139:I258))/2,2)</f>
        <v>0</v>
      </c>
      <c r="J259" s="396"/>
      <c r="K259" s="396"/>
      <c r="L259" s="393">
        <f>ROUND((SUM(L139:L258))/2,2)</f>
        <v>0</v>
      </c>
      <c r="M259" s="393">
        <f>ROUND((SUM(M139:M258))/2,2)</f>
        <v>0</v>
      </c>
      <c r="N259" s="393"/>
      <c r="O259" s="393"/>
      <c r="P259" s="409"/>
      <c r="Q259" s="393"/>
      <c r="R259" s="393"/>
      <c r="S259" s="409">
        <f>ROUND((SUM(S139:S258))/2,2)</f>
        <v>0.11</v>
      </c>
      <c r="T259" s="393"/>
      <c r="U259" s="393"/>
      <c r="V259" s="410">
        <f>ROUND((SUM(V139:V258))/2,2)</f>
        <v>0</v>
      </c>
      <c r="W259" s="395"/>
      <c r="X259" s="396"/>
      <c r="Y259" s="396"/>
      <c r="Z259" s="396"/>
    </row>
    <row r="260" spans="1:26">
      <c r="A260" s="221"/>
      <c r="B260" s="413"/>
      <c r="C260" s="414"/>
      <c r="D260" s="609" t="s">
        <v>898</v>
      </c>
      <c r="E260" s="609"/>
      <c r="F260" s="415"/>
      <c r="G260" s="416"/>
      <c r="H260" s="417"/>
      <c r="I260" s="417">
        <f>ROUND((SUM(I88:I259))/3,2)</f>
        <v>0</v>
      </c>
      <c r="J260" s="415"/>
      <c r="K260" s="415">
        <f>ROUND((SUM(K88:K259))/3,2)</f>
        <v>0</v>
      </c>
      <c r="L260" s="416">
        <f>ROUND((SUM(L88:L259))/3,2)</f>
        <v>0</v>
      </c>
      <c r="M260" s="416">
        <f>ROUND((SUM(M88:M259))/3,2)</f>
        <v>0</v>
      </c>
      <c r="N260" s="416"/>
      <c r="O260" s="416"/>
      <c r="P260" s="416"/>
      <c r="Q260" s="416"/>
      <c r="R260" s="416"/>
      <c r="S260" s="416">
        <f>ROUND((SUM(S88:S259))/3,2)</f>
        <v>16.78</v>
      </c>
      <c r="T260" s="416"/>
      <c r="U260" s="416"/>
      <c r="V260" s="418">
        <f>ROUND((SUM(V88:V259))/3,2)</f>
        <v>0.85</v>
      </c>
      <c r="W260" s="220"/>
      <c r="X260" s="221"/>
      <c r="Y260" s="221">
        <f>(SUM(Y88:Y259))</f>
        <v>0</v>
      </c>
      <c r="Z260" s="221">
        <f>(SUM(Z88:Z259))</f>
        <v>0</v>
      </c>
    </row>
    <row r="261" spans="1:26" hidden="1">
      <c r="A261" s="221"/>
      <c r="B261" s="221"/>
      <c r="C261" s="221"/>
      <c r="D261" s="221"/>
      <c r="E261" s="221"/>
      <c r="F261" s="221"/>
      <c r="G261" s="377"/>
      <c r="H261" s="252"/>
      <c r="I261" s="252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2">
    <mergeCell ref="D258:E258"/>
    <mergeCell ref="D259:E259"/>
    <mergeCell ref="D260:E260"/>
    <mergeCell ref="D252:E252"/>
    <mergeCell ref="D253:E253"/>
    <mergeCell ref="D254:E254"/>
    <mergeCell ref="D255:E255"/>
    <mergeCell ref="D256:E256"/>
    <mergeCell ref="D257:E257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18:H18"/>
    <mergeCell ref="F19:H19"/>
    <mergeCell ref="F20:H20"/>
  </mergeCells>
  <hyperlinks>
    <hyperlink ref="B1:C1" location="A2:A2" tooltip="Klikni na prechod ku Kryciemu listu..." display="Krycí list rozpočtu" xr:uid="{00000000-0004-0000-0A00-000000000000}"/>
    <hyperlink ref="E1:F1" location="A44:A44" tooltip="Klikni na prechod ku rekapitulácii..." display="Rekapitulácia rozpočtu" xr:uid="{00000000-0004-0000-0A00-000001000000}"/>
    <hyperlink ref="H1:I1" location="B77:B77" tooltip="Klikni na prechod k Rozpočet..." display="Rozpočet" xr:uid="{00000000-0004-0000-0A00-000002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2"/>
  <dimension ref="A1:AA1256"/>
  <sheetViews>
    <sheetView topLeftCell="A70" workbookViewId="0">
      <selection activeCell="D117" sqref="D117:E117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1190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>
        <f>E59</f>
        <v>0</v>
      </c>
      <c r="D15" s="251">
        <f>F59</f>
        <v>0</v>
      </c>
      <c r="E15" s="252">
        <f>G59</f>
        <v>0</v>
      </c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E67</f>
        <v>0</v>
      </c>
      <c r="D16" s="258">
        <f>F67</f>
        <v>0</v>
      </c>
      <c r="E16" s="259">
        <f>G67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/>
      <c r="D17" s="251"/>
      <c r="E17" s="252"/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P27-SUM(K84:K169)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SUM(K84:K169)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1190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884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885</v>
      </c>
      <c r="C56" s="588"/>
      <c r="D56" s="588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3" t="s">
        <v>1191</v>
      </c>
      <c r="C57" s="588"/>
      <c r="D57" s="588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3" t="s">
        <v>890</v>
      </c>
      <c r="C58" s="588"/>
      <c r="D58" s="588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4" t="s">
        <v>884</v>
      </c>
      <c r="C59" s="605"/>
      <c r="D59" s="605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3"/>
      <c r="C60" s="588"/>
      <c r="D60" s="588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4" t="s">
        <v>891</v>
      </c>
      <c r="C61" s="605"/>
      <c r="D61" s="605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3" t="s">
        <v>892</v>
      </c>
      <c r="C62" s="588"/>
      <c r="D62" s="588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221"/>
      <c r="B63" s="603" t="s">
        <v>896</v>
      </c>
      <c r="C63" s="588"/>
      <c r="D63" s="588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.100000000000001" customHeight="1">
      <c r="A64" s="221"/>
      <c r="B64" s="603" t="s">
        <v>1192</v>
      </c>
      <c r="C64" s="588"/>
      <c r="D64" s="588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.100000000000001" customHeight="1">
      <c r="A65" s="221"/>
      <c r="B65" s="603" t="s">
        <v>897</v>
      </c>
      <c r="C65" s="588"/>
      <c r="D65" s="588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.100000000000001" customHeight="1">
      <c r="A66" s="221"/>
      <c r="B66" s="603" t="s">
        <v>1193</v>
      </c>
      <c r="C66" s="588"/>
      <c r="D66" s="588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.100000000000001" customHeight="1">
      <c r="A67" s="221"/>
      <c r="B67" s="604" t="s">
        <v>891</v>
      </c>
      <c r="C67" s="605"/>
      <c r="D67" s="605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.100000000000001" customHeight="1">
      <c r="A68" s="221"/>
      <c r="B68" s="603"/>
      <c r="C68" s="588"/>
      <c r="D68" s="588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.100000000000001" customHeight="1">
      <c r="A69" s="347"/>
      <c r="B69" s="606" t="s">
        <v>898</v>
      </c>
      <c r="C69" s="607"/>
      <c r="D69" s="607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.100000000000001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.100000000000001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.100000000000001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.1" customHeight="1">
      <c r="A73" s="221"/>
      <c r="B73" s="550" t="s">
        <v>839</v>
      </c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2"/>
      <c r="W73" s="220"/>
      <c r="X73" s="221"/>
      <c r="Y73" s="221"/>
      <c r="Z73" s="221"/>
    </row>
    <row r="74" spans="1:26" ht="20.100000000000001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.100000000000001" customHeight="1">
      <c r="A75" s="359"/>
      <c r="B75" s="554" t="s">
        <v>848</v>
      </c>
      <c r="C75" s="555"/>
      <c r="D75" s="555"/>
      <c r="E75" s="556"/>
      <c r="F75" s="360"/>
      <c r="G75" s="360"/>
      <c r="H75" s="361" t="s">
        <v>845</v>
      </c>
      <c r="I75" s="557"/>
      <c r="J75" s="558"/>
      <c r="K75" s="558"/>
      <c r="L75" s="558"/>
      <c r="M75" s="558"/>
      <c r="N75" s="558"/>
      <c r="O75" s="558"/>
      <c r="P75" s="559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.100000000000001" customHeight="1">
      <c r="A76" s="359"/>
      <c r="B76" s="545" t="s">
        <v>851</v>
      </c>
      <c r="C76" s="546"/>
      <c r="D76" s="546"/>
      <c r="E76" s="547"/>
      <c r="F76" s="362"/>
      <c r="G76" s="362"/>
      <c r="H76" s="363" t="s">
        <v>899</v>
      </c>
      <c r="I76" s="363" t="s">
        <v>900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.100000000000001" customHeight="1">
      <c r="A77" s="359"/>
      <c r="B77" s="545" t="s">
        <v>852</v>
      </c>
      <c r="C77" s="546"/>
      <c r="D77" s="546"/>
      <c r="E77" s="547"/>
      <c r="F77" s="362"/>
      <c r="G77" s="362"/>
      <c r="H77" s="363" t="s">
        <v>901</v>
      </c>
      <c r="I77" s="363" t="s">
        <v>847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.100000000000001" customHeight="1">
      <c r="A78" s="227"/>
      <c r="B78" s="332" t="s">
        <v>902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.100000000000001" customHeight="1">
      <c r="A79" s="227"/>
      <c r="B79" s="332" t="s">
        <v>1190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.100000000000001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.100000000000001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.100000000000001" customHeight="1">
      <c r="A82" s="227"/>
      <c r="B82" s="367" t="s">
        <v>881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903</v>
      </c>
      <c r="C83" s="335" t="s">
        <v>904</v>
      </c>
      <c r="D83" s="335" t="s">
        <v>905</v>
      </c>
      <c r="E83" s="370"/>
      <c r="F83" s="370" t="s">
        <v>906</v>
      </c>
      <c r="G83" s="370" t="s">
        <v>141</v>
      </c>
      <c r="H83" s="371" t="s">
        <v>907</v>
      </c>
      <c r="I83" s="371" t="s">
        <v>908</v>
      </c>
      <c r="J83" s="371"/>
      <c r="K83" s="371"/>
      <c r="L83" s="371"/>
      <c r="M83" s="371"/>
      <c r="N83" s="371"/>
      <c r="O83" s="371"/>
      <c r="P83" s="371" t="s">
        <v>909</v>
      </c>
      <c r="Q83" s="335"/>
      <c r="R83" s="335"/>
      <c r="S83" s="335" t="s">
        <v>910</v>
      </c>
      <c r="T83" s="335"/>
      <c r="U83" s="335"/>
      <c r="V83" s="372" t="s">
        <v>911</v>
      </c>
      <c r="W83" s="220"/>
      <c r="X83" s="221"/>
      <c r="Y83" s="221"/>
      <c r="Z83" s="221"/>
    </row>
    <row r="84" spans="1:26">
      <c r="A84" s="221"/>
      <c r="B84" s="242"/>
      <c r="C84" s="373"/>
      <c r="D84" s="602" t="s">
        <v>884</v>
      </c>
      <c r="E84" s="602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82</v>
      </c>
      <c r="D85" s="560" t="s">
        <v>912</v>
      </c>
      <c r="E85" s="560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4.95" customHeight="1">
      <c r="A86" s="379"/>
      <c r="B86" s="380"/>
      <c r="C86" s="381" t="s">
        <v>1194</v>
      </c>
      <c r="D86" s="608" t="s">
        <v>1195</v>
      </c>
      <c r="E86" s="608"/>
      <c r="F86" s="382" t="s">
        <v>157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4.95" customHeight="1">
      <c r="A87" s="385"/>
      <c r="B87" s="386"/>
      <c r="C87" s="387" t="s">
        <v>1196</v>
      </c>
      <c r="D87" s="553" t="s">
        <v>1197</v>
      </c>
      <c r="E87" s="553"/>
      <c r="F87" s="389" t="s">
        <v>157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.1" customHeight="1">
      <c r="A88" s="385"/>
      <c r="B88" s="386"/>
      <c r="C88" s="387" t="s">
        <v>1198</v>
      </c>
      <c r="D88" s="553" t="s">
        <v>1199</v>
      </c>
      <c r="E88" s="553"/>
      <c r="F88" s="389" t="s">
        <v>157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.1" customHeight="1">
      <c r="A89" s="385"/>
      <c r="B89" s="386"/>
      <c r="C89" s="387" t="s">
        <v>1200</v>
      </c>
      <c r="D89" s="553" t="s">
        <v>1201</v>
      </c>
      <c r="E89" s="553"/>
      <c r="F89" s="389" t="s">
        <v>157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82</v>
      </c>
      <c r="D90" s="561" t="s">
        <v>912</v>
      </c>
      <c r="E90" s="561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62"/>
      <c r="E91" s="562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159</v>
      </c>
      <c r="D92" s="561" t="s">
        <v>1202</v>
      </c>
      <c r="E92" s="561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4.95" customHeight="1">
      <c r="A93" s="385"/>
      <c r="B93" s="386"/>
      <c r="C93" s="387" t="s">
        <v>1203</v>
      </c>
      <c r="D93" s="553" t="s">
        <v>1204</v>
      </c>
      <c r="E93" s="553"/>
      <c r="F93" s="389" t="s">
        <v>157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.1" customHeight="1">
      <c r="A94" s="385"/>
      <c r="B94" s="386"/>
      <c r="C94" s="387" t="s">
        <v>1205</v>
      </c>
      <c r="D94" s="553" t="s">
        <v>1206</v>
      </c>
      <c r="E94" s="553"/>
      <c r="F94" s="389" t="s">
        <v>157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159</v>
      </c>
      <c r="D95" s="561" t="s">
        <v>1202</v>
      </c>
      <c r="E95" s="561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62"/>
      <c r="E96" s="562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309</v>
      </c>
      <c r="D97" s="561" t="s">
        <v>969</v>
      </c>
      <c r="E97" s="561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4.95" customHeight="1">
      <c r="A98" s="385"/>
      <c r="B98" s="386"/>
      <c r="C98" s="387" t="s">
        <v>1207</v>
      </c>
      <c r="D98" s="553" t="s">
        <v>1208</v>
      </c>
      <c r="E98" s="553"/>
      <c r="F98" s="389" t="s">
        <v>186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309</v>
      </c>
      <c r="D99" s="561" t="s">
        <v>969</v>
      </c>
      <c r="E99" s="561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62"/>
      <c r="E100" s="562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64" t="s">
        <v>884</v>
      </c>
      <c r="E101" s="564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62"/>
      <c r="E102" s="562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64" t="s">
        <v>891</v>
      </c>
      <c r="E103" s="564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334</v>
      </c>
      <c r="D104" s="561" t="s">
        <v>972</v>
      </c>
      <c r="E104" s="561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4.95" customHeight="1">
      <c r="A105" s="385"/>
      <c r="B105" s="386"/>
      <c r="C105" s="387" t="s">
        <v>1209</v>
      </c>
      <c r="D105" s="553" t="s">
        <v>1210</v>
      </c>
      <c r="E105" s="553"/>
      <c r="F105" s="389" t="s">
        <v>226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4.95" customHeight="1">
      <c r="A106" s="397"/>
      <c r="B106" s="398"/>
      <c r="C106" s="399" t="s">
        <v>1211</v>
      </c>
      <c r="D106" s="563" t="s">
        <v>1212</v>
      </c>
      <c r="E106" s="563"/>
      <c r="F106" s="401" t="s">
        <v>977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4.95" customHeight="1">
      <c r="A107" s="397"/>
      <c r="B107" s="398"/>
      <c r="C107" s="399" t="s">
        <v>1213</v>
      </c>
      <c r="D107" s="563" t="s">
        <v>1214</v>
      </c>
      <c r="E107" s="563"/>
      <c r="F107" s="401" t="s">
        <v>977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4.95" customHeight="1">
      <c r="A108" s="397"/>
      <c r="B108" s="398"/>
      <c r="C108" s="399" t="s">
        <v>1215</v>
      </c>
      <c r="D108" s="563" t="s">
        <v>1216</v>
      </c>
      <c r="E108" s="563"/>
      <c r="F108" s="401" t="s">
        <v>977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4.95" customHeight="1">
      <c r="A109" s="397"/>
      <c r="B109" s="398"/>
      <c r="C109" s="399" t="s">
        <v>1217</v>
      </c>
      <c r="D109" s="563" t="s">
        <v>1218</v>
      </c>
      <c r="E109" s="563"/>
      <c r="F109" s="401" t="s">
        <v>977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4.95" customHeight="1">
      <c r="A110" s="385"/>
      <c r="B110" s="386"/>
      <c r="C110" s="387" t="s">
        <v>973</v>
      </c>
      <c r="D110" s="553" t="s">
        <v>974</v>
      </c>
      <c r="E110" s="553"/>
      <c r="F110" s="389" t="s">
        <v>226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4.95" customHeight="1">
      <c r="A111" s="397"/>
      <c r="B111" s="398"/>
      <c r="C111" s="399" t="s">
        <v>1219</v>
      </c>
      <c r="D111" s="563" t="s">
        <v>1220</v>
      </c>
      <c r="E111" s="563"/>
      <c r="F111" s="401" t="s">
        <v>977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4.95" customHeight="1">
      <c r="A112" s="397"/>
      <c r="B112" s="398"/>
      <c r="C112" s="399" t="s">
        <v>986</v>
      </c>
      <c r="D112" s="563" t="s">
        <v>987</v>
      </c>
      <c r="E112" s="563"/>
      <c r="F112" s="401" t="s">
        <v>988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4.95" customHeight="1">
      <c r="A113" s="385"/>
      <c r="B113" s="386"/>
      <c r="C113" s="387" t="s">
        <v>357</v>
      </c>
      <c r="D113" s="553" t="s">
        <v>358</v>
      </c>
      <c r="E113" s="553"/>
      <c r="F113" s="389" t="s">
        <v>332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334</v>
      </c>
      <c r="D114" s="561" t="s">
        <v>972</v>
      </c>
      <c r="E114" s="561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62"/>
      <c r="E115" s="562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1168</v>
      </c>
      <c r="D116" s="561" t="s">
        <v>1169</v>
      </c>
      <c r="E116" s="561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.1" customHeight="1">
      <c r="A117" s="385"/>
      <c r="B117" s="386"/>
      <c r="C117" s="387" t="s">
        <v>1221</v>
      </c>
      <c r="D117" s="553" t="s">
        <v>1222</v>
      </c>
      <c r="E117" s="553"/>
      <c r="F117" s="389" t="s">
        <v>941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1223</v>
      </c>
      <c r="D118" s="563" t="s">
        <v>1224</v>
      </c>
      <c r="E118" s="563"/>
      <c r="F118" s="401" t="s">
        <v>941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.1" customHeight="1">
      <c r="A119" s="397"/>
      <c r="B119" s="398"/>
      <c r="C119" s="399" t="s">
        <v>1225</v>
      </c>
      <c r="D119" s="563" t="s">
        <v>1226</v>
      </c>
      <c r="E119" s="563"/>
      <c r="F119" s="401" t="s">
        <v>941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4.95" customHeight="1">
      <c r="A120" s="397"/>
      <c r="B120" s="398"/>
      <c r="C120" s="399" t="s">
        <v>1227</v>
      </c>
      <c r="D120" s="563" t="s">
        <v>1228</v>
      </c>
      <c r="E120" s="563"/>
      <c r="F120" s="401" t="s">
        <v>941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4.95" customHeight="1">
      <c r="A121" s="397"/>
      <c r="B121" s="398"/>
      <c r="C121" s="399" t="s">
        <v>1229</v>
      </c>
      <c r="D121" s="563" t="s">
        <v>1230</v>
      </c>
      <c r="E121" s="563"/>
      <c r="F121" s="401" t="s">
        <v>941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.1" customHeight="1">
      <c r="A122" s="385"/>
      <c r="B122" s="386"/>
      <c r="C122" s="387" t="s">
        <v>1231</v>
      </c>
      <c r="D122" s="553" t="s">
        <v>1232</v>
      </c>
      <c r="E122" s="553"/>
      <c r="F122" s="389" t="s">
        <v>941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4.95" customHeight="1">
      <c r="A123" s="397"/>
      <c r="B123" s="398"/>
      <c r="C123" s="399" t="s">
        <v>1233</v>
      </c>
      <c r="D123" s="563" t="s">
        <v>1234</v>
      </c>
      <c r="E123" s="563"/>
      <c r="F123" s="401" t="s">
        <v>941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.1" customHeight="1">
      <c r="A124" s="397"/>
      <c r="B124" s="398"/>
      <c r="C124" s="399" t="s">
        <v>1235</v>
      </c>
      <c r="D124" s="563" t="s">
        <v>1236</v>
      </c>
      <c r="E124" s="563"/>
      <c r="F124" s="401" t="s">
        <v>941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4.95" customHeight="1">
      <c r="A125" s="397"/>
      <c r="B125" s="398"/>
      <c r="C125" s="399" t="s">
        <v>1237</v>
      </c>
      <c r="D125" s="563" t="s">
        <v>1238</v>
      </c>
      <c r="E125" s="563"/>
      <c r="F125" s="401" t="s">
        <v>941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4.95" customHeight="1">
      <c r="A126" s="397"/>
      <c r="B126" s="398"/>
      <c r="C126" s="399" t="s">
        <v>1239</v>
      </c>
      <c r="D126" s="563" t="s">
        <v>1240</v>
      </c>
      <c r="E126" s="563"/>
      <c r="F126" s="401" t="s">
        <v>941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4.95" customHeight="1">
      <c r="A127" s="385"/>
      <c r="B127" s="386"/>
      <c r="C127" s="387" t="s">
        <v>1241</v>
      </c>
      <c r="D127" s="553" t="s">
        <v>1242</v>
      </c>
      <c r="E127" s="553"/>
      <c r="F127" s="389" t="s">
        <v>941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4.95" customHeight="1">
      <c r="A128" s="397"/>
      <c r="B128" s="398"/>
      <c r="C128" s="399" t="s">
        <v>1243</v>
      </c>
      <c r="D128" s="563" t="s">
        <v>1244</v>
      </c>
      <c r="E128" s="563"/>
      <c r="F128" s="401" t="s">
        <v>1245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4.95" customHeight="1">
      <c r="A129" s="397"/>
      <c r="B129" s="398"/>
      <c r="C129" s="399" t="s">
        <v>1246</v>
      </c>
      <c r="D129" s="563" t="s">
        <v>1247</v>
      </c>
      <c r="E129" s="563"/>
      <c r="F129" s="401" t="s">
        <v>941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4.95" customHeight="1">
      <c r="A130" s="385"/>
      <c r="B130" s="386"/>
      <c r="C130" s="387" t="s">
        <v>1248</v>
      </c>
      <c r="D130" s="553" t="s">
        <v>1249</v>
      </c>
      <c r="E130" s="553"/>
      <c r="F130" s="389" t="s">
        <v>941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4.95" customHeight="1">
      <c r="A131" s="385"/>
      <c r="B131" s="386"/>
      <c r="C131" s="387" t="s">
        <v>1250</v>
      </c>
      <c r="D131" s="553" t="s">
        <v>1251</v>
      </c>
      <c r="E131" s="553"/>
      <c r="F131" s="389" t="s">
        <v>215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4.95" customHeight="1">
      <c r="A132" s="385"/>
      <c r="B132" s="386"/>
      <c r="C132" s="387" t="s">
        <v>1176</v>
      </c>
      <c r="D132" s="553" t="s">
        <v>1177</v>
      </c>
      <c r="E132" s="553"/>
      <c r="F132" s="389" t="s">
        <v>332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1168</v>
      </c>
      <c r="D133" s="561" t="s">
        <v>1169</v>
      </c>
      <c r="E133" s="561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62"/>
      <c r="E134" s="562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787</v>
      </c>
      <c r="D135" s="561" t="s">
        <v>1252</v>
      </c>
      <c r="E135" s="561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4.95" customHeight="1">
      <c r="A136" s="385"/>
      <c r="B136" s="386"/>
      <c r="C136" s="387" t="s">
        <v>1253</v>
      </c>
      <c r="D136" s="553" t="s">
        <v>1254</v>
      </c>
      <c r="E136" s="553"/>
      <c r="F136" s="389" t="s">
        <v>226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4.95" customHeight="1">
      <c r="A137" s="385"/>
      <c r="B137" s="386"/>
      <c r="C137" s="387" t="s">
        <v>1255</v>
      </c>
      <c r="D137" s="553" t="s">
        <v>1256</v>
      </c>
      <c r="E137" s="553"/>
      <c r="F137" s="389" t="s">
        <v>226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4.95" customHeight="1">
      <c r="A138" s="385"/>
      <c r="B138" s="386"/>
      <c r="C138" s="387" t="s">
        <v>1257</v>
      </c>
      <c r="D138" s="553" t="s">
        <v>1258</v>
      </c>
      <c r="E138" s="553"/>
      <c r="F138" s="389" t="s">
        <v>226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4.95" customHeight="1">
      <c r="A139" s="385"/>
      <c r="B139" s="386"/>
      <c r="C139" s="387" t="s">
        <v>1259</v>
      </c>
      <c r="D139" s="553" t="s">
        <v>1260</v>
      </c>
      <c r="E139" s="553"/>
      <c r="F139" s="389" t="s">
        <v>226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4.95" customHeight="1">
      <c r="A140" s="385"/>
      <c r="B140" s="386"/>
      <c r="C140" s="387" t="s">
        <v>1261</v>
      </c>
      <c r="D140" s="553" t="s">
        <v>1262</v>
      </c>
      <c r="E140" s="553"/>
      <c r="F140" s="389" t="s">
        <v>226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4.95" customHeight="1">
      <c r="A141" s="385"/>
      <c r="B141" s="386"/>
      <c r="C141" s="387" t="s">
        <v>1263</v>
      </c>
      <c r="D141" s="553" t="s">
        <v>1264</v>
      </c>
      <c r="E141" s="553"/>
      <c r="F141" s="389" t="s">
        <v>332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787</v>
      </c>
      <c r="D142" s="561" t="s">
        <v>1252</v>
      </c>
      <c r="E142" s="561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62"/>
      <c r="E143" s="562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1178</v>
      </c>
      <c r="D144" s="561" t="s">
        <v>1179</v>
      </c>
      <c r="E144" s="561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4.95" customHeight="1">
      <c r="A145" s="385"/>
      <c r="B145" s="386"/>
      <c r="C145" s="387" t="s">
        <v>1265</v>
      </c>
      <c r="D145" s="553" t="s">
        <v>1266</v>
      </c>
      <c r="E145" s="553"/>
      <c r="F145" s="389" t="s">
        <v>1109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.1" customHeight="1">
      <c r="A146" s="397"/>
      <c r="B146" s="398"/>
      <c r="C146" s="399" t="s">
        <v>1267</v>
      </c>
      <c r="D146" s="563" t="s">
        <v>1268</v>
      </c>
      <c r="E146" s="563"/>
      <c r="F146" s="401" t="s">
        <v>941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4.95" customHeight="1">
      <c r="A147" s="385"/>
      <c r="B147" s="386"/>
      <c r="C147" s="387" t="s">
        <v>1269</v>
      </c>
      <c r="D147" s="553" t="s">
        <v>1270</v>
      </c>
      <c r="E147" s="553"/>
      <c r="F147" s="389" t="s">
        <v>941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4.95" customHeight="1">
      <c r="A148" s="397"/>
      <c r="B148" s="398"/>
      <c r="C148" s="399" t="s">
        <v>1271</v>
      </c>
      <c r="D148" s="563" t="s">
        <v>1272</v>
      </c>
      <c r="E148" s="563"/>
      <c r="F148" s="401" t="s">
        <v>941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4.95" customHeight="1">
      <c r="A149" s="397"/>
      <c r="B149" s="398"/>
      <c r="C149" s="399" t="s">
        <v>1082</v>
      </c>
      <c r="D149" s="563" t="s">
        <v>1083</v>
      </c>
      <c r="E149" s="563"/>
      <c r="F149" s="401" t="s">
        <v>941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4.95" customHeight="1">
      <c r="A150" s="385"/>
      <c r="B150" s="386"/>
      <c r="C150" s="387" t="s">
        <v>1273</v>
      </c>
      <c r="D150" s="553" t="s">
        <v>1274</v>
      </c>
      <c r="E150" s="553"/>
      <c r="F150" s="388" t="s">
        <v>941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4.95" customHeight="1">
      <c r="A151" s="397"/>
      <c r="B151" s="398"/>
      <c r="C151" s="399" t="s">
        <v>1078</v>
      </c>
      <c r="D151" s="563" t="s">
        <v>1079</v>
      </c>
      <c r="E151" s="563"/>
      <c r="F151" s="400" t="s">
        <v>941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4.95" customHeight="1">
      <c r="A152" s="385"/>
      <c r="B152" s="386"/>
      <c r="C152" s="387" t="s">
        <v>1275</v>
      </c>
      <c r="D152" s="553" t="s">
        <v>1276</v>
      </c>
      <c r="E152" s="553"/>
      <c r="F152" s="388" t="s">
        <v>1109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39.950000000000003" customHeight="1">
      <c r="A153" s="397"/>
      <c r="B153" s="398"/>
      <c r="C153" s="399" t="s">
        <v>1277</v>
      </c>
      <c r="D153" s="563" t="s">
        <v>1278</v>
      </c>
      <c r="E153" s="563"/>
      <c r="F153" s="400" t="s">
        <v>941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4.95" customHeight="1">
      <c r="A154" s="385"/>
      <c r="B154" s="386"/>
      <c r="C154" s="387" t="s">
        <v>1279</v>
      </c>
      <c r="D154" s="553" t="s">
        <v>1280</v>
      </c>
      <c r="E154" s="553"/>
      <c r="F154" s="388" t="s">
        <v>941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1281</v>
      </c>
      <c r="D155" s="563" t="s">
        <v>1282</v>
      </c>
      <c r="E155" s="563"/>
      <c r="F155" s="400" t="s">
        <v>941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4.95" customHeight="1">
      <c r="A156" s="385"/>
      <c r="B156" s="386"/>
      <c r="C156" s="387" t="s">
        <v>1188</v>
      </c>
      <c r="D156" s="553" t="s">
        <v>1189</v>
      </c>
      <c r="E156" s="553"/>
      <c r="F156" s="388" t="s">
        <v>332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1178</v>
      </c>
      <c r="D157" s="561" t="s">
        <v>1179</v>
      </c>
      <c r="E157" s="561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62"/>
      <c r="E158" s="562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1283</v>
      </c>
      <c r="D159" s="561" t="s">
        <v>1284</v>
      </c>
      <c r="E159" s="561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4.95" customHeight="1">
      <c r="A160" s="385"/>
      <c r="B160" s="386"/>
      <c r="C160" s="387" t="s">
        <v>1285</v>
      </c>
      <c r="D160" s="553" t="s">
        <v>1286</v>
      </c>
      <c r="E160" s="553"/>
      <c r="F160" s="388" t="s">
        <v>941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4.95" customHeight="1">
      <c r="A161" s="397"/>
      <c r="B161" s="398"/>
      <c r="C161" s="399" t="s">
        <v>1287</v>
      </c>
      <c r="D161" s="563" t="s">
        <v>1288</v>
      </c>
      <c r="E161" s="563"/>
      <c r="F161" s="400" t="s">
        <v>941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.1" customHeight="1">
      <c r="A162" s="397"/>
      <c r="B162" s="398"/>
      <c r="C162" s="399" t="s">
        <v>1289</v>
      </c>
      <c r="D162" s="563" t="s">
        <v>1290</v>
      </c>
      <c r="E162" s="563"/>
      <c r="F162" s="400" t="s">
        <v>941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.1" customHeight="1">
      <c r="A163" s="397"/>
      <c r="B163" s="398"/>
      <c r="C163" s="399" t="s">
        <v>1291</v>
      </c>
      <c r="D163" s="563" t="s">
        <v>1292</v>
      </c>
      <c r="E163" s="563"/>
      <c r="F163" s="400" t="s">
        <v>941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.1" customHeight="1">
      <c r="A164" s="397"/>
      <c r="B164" s="398"/>
      <c r="C164" s="399" t="s">
        <v>1293</v>
      </c>
      <c r="D164" s="563" t="s">
        <v>1294</v>
      </c>
      <c r="E164" s="563"/>
      <c r="F164" s="400" t="s">
        <v>941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.1" customHeight="1">
      <c r="A165" s="397"/>
      <c r="B165" s="398"/>
      <c r="C165" s="399" t="s">
        <v>1295</v>
      </c>
      <c r="D165" s="563" t="s">
        <v>1296</v>
      </c>
      <c r="E165" s="563"/>
      <c r="F165" s="400" t="s">
        <v>1297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4.95" customHeight="1">
      <c r="A166" s="385"/>
      <c r="B166" s="386"/>
      <c r="C166" s="387" t="s">
        <v>1298</v>
      </c>
      <c r="D166" s="553" t="s">
        <v>1299</v>
      </c>
      <c r="E166" s="553"/>
      <c r="F166" s="388" t="s">
        <v>1300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4.95" customHeight="1">
      <c r="A167" s="385"/>
      <c r="B167" s="386"/>
      <c r="C167" s="387" t="s">
        <v>1301</v>
      </c>
      <c r="D167" s="553" t="s">
        <v>1302</v>
      </c>
      <c r="E167" s="553"/>
      <c r="F167" s="388" t="s">
        <v>332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1283</v>
      </c>
      <c r="D168" s="561" t="s">
        <v>1284</v>
      </c>
      <c r="E168" s="561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62"/>
      <c r="E169" s="562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65" t="s">
        <v>891</v>
      </c>
      <c r="E170" s="565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609" t="s">
        <v>898</v>
      </c>
      <c r="E171" s="609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0B00-000000000000}"/>
    <hyperlink ref="E1:F1" location="A44:A44" tooltip="Klikni na prechod ku rekapitulácii..." display="Rekapitulácia rozpočtu" xr:uid="{00000000-0004-0000-0B00-000001000000}"/>
    <hyperlink ref="H1:I1" location="B73:B73" tooltip="Klikni na prechod k Rozpočet..." display="Rozpočet" xr:uid="{00000000-0004-0000-0B00-000002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3"/>
  <dimension ref="A1:AA1250"/>
  <sheetViews>
    <sheetView topLeftCell="A95" workbookViewId="0">
      <selection activeCell="H80" sqref="H80:H1008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2314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/>
      <c r="D15" s="251"/>
      <c r="E15" s="252"/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E57</f>
        <v>0</v>
      </c>
      <c r="D16" s="258">
        <f>F57</f>
        <v>0</v>
      </c>
      <c r="E16" s="259">
        <f>G57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>
        <f>E61</f>
        <v>0</v>
      </c>
      <c r="D17" s="251">
        <f>F61</f>
        <v>0</v>
      </c>
      <c r="E17" s="252">
        <f>G61</f>
        <v>0</v>
      </c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2314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891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892</v>
      </c>
      <c r="C56" s="588"/>
      <c r="D56" s="588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4" t="s">
        <v>891</v>
      </c>
      <c r="C57" s="605"/>
      <c r="D57" s="605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3"/>
      <c r="C58" s="588"/>
      <c r="D58" s="588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4" t="s">
        <v>1304</v>
      </c>
      <c r="C59" s="605"/>
      <c r="D59" s="605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3" t="s">
        <v>1305</v>
      </c>
      <c r="C60" s="588"/>
      <c r="D60" s="588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4" t="s">
        <v>1304</v>
      </c>
      <c r="C61" s="605"/>
      <c r="D61" s="605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3"/>
      <c r="C62" s="588"/>
      <c r="D62" s="588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347"/>
      <c r="B63" s="606" t="s">
        <v>898</v>
      </c>
      <c r="C63" s="607"/>
      <c r="D63" s="607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.100000000000001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.100000000000001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.100000000000001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.1" customHeight="1">
      <c r="A67" s="221"/>
      <c r="B67" s="550" t="s">
        <v>839</v>
      </c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2"/>
      <c r="W67" s="220"/>
      <c r="X67" s="221"/>
      <c r="Y67" s="221"/>
      <c r="Z67" s="221"/>
    </row>
    <row r="68" spans="1:26" ht="20.100000000000001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.100000000000001" customHeight="1">
      <c r="A69" s="359"/>
      <c r="B69" s="554" t="s">
        <v>848</v>
      </c>
      <c r="C69" s="555"/>
      <c r="D69" s="555"/>
      <c r="E69" s="556"/>
      <c r="F69" s="360"/>
      <c r="G69" s="360"/>
      <c r="H69" s="361" t="s">
        <v>845</v>
      </c>
      <c r="I69" s="557"/>
      <c r="J69" s="558"/>
      <c r="K69" s="558"/>
      <c r="L69" s="558"/>
      <c r="M69" s="558"/>
      <c r="N69" s="558"/>
      <c r="O69" s="558"/>
      <c r="P69" s="559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.100000000000001" customHeight="1">
      <c r="A70" s="359"/>
      <c r="B70" s="545" t="s">
        <v>851</v>
      </c>
      <c r="C70" s="546"/>
      <c r="D70" s="546"/>
      <c r="E70" s="547"/>
      <c r="F70" s="362"/>
      <c r="G70" s="362"/>
      <c r="H70" s="363" t="s">
        <v>899</v>
      </c>
      <c r="I70" s="363" t="s">
        <v>900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.100000000000001" customHeight="1">
      <c r="A71" s="359"/>
      <c r="B71" s="545" t="s">
        <v>852</v>
      </c>
      <c r="C71" s="546"/>
      <c r="D71" s="546"/>
      <c r="E71" s="547"/>
      <c r="F71" s="362"/>
      <c r="G71" s="362"/>
      <c r="H71" s="363" t="s">
        <v>901</v>
      </c>
      <c r="I71" s="363" t="s">
        <v>847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.100000000000001" customHeight="1">
      <c r="A72" s="227"/>
      <c r="B72" s="332" t="s">
        <v>902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.100000000000001" customHeight="1">
      <c r="A73" s="227"/>
      <c r="B73" s="332" t="s">
        <v>2314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.100000000000001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.100000000000001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.100000000000001" customHeight="1">
      <c r="A76" s="227"/>
      <c r="B76" s="367" t="s">
        <v>881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903</v>
      </c>
      <c r="C77" s="335" t="s">
        <v>904</v>
      </c>
      <c r="D77" s="335" t="s">
        <v>905</v>
      </c>
      <c r="E77" s="370"/>
      <c r="F77" s="370" t="s">
        <v>906</v>
      </c>
      <c r="G77" s="370" t="s">
        <v>141</v>
      </c>
      <c r="H77" s="371" t="s">
        <v>907</v>
      </c>
      <c r="I77" s="371" t="s">
        <v>908</v>
      </c>
      <c r="J77" s="371"/>
      <c r="K77" s="371"/>
      <c r="L77" s="371"/>
      <c r="M77" s="371"/>
      <c r="N77" s="371"/>
      <c r="O77" s="371"/>
      <c r="P77" s="371" t="s">
        <v>909</v>
      </c>
      <c r="Q77" s="335"/>
      <c r="R77" s="335"/>
      <c r="S77" s="335" t="s">
        <v>910</v>
      </c>
      <c r="T77" s="335"/>
      <c r="U77" s="335"/>
      <c r="V77" s="372" t="s">
        <v>911</v>
      </c>
      <c r="W77" s="220"/>
      <c r="X77" s="221"/>
      <c r="Y77" s="221"/>
      <c r="Z77" s="221"/>
    </row>
    <row r="78" spans="1:26">
      <c r="A78" s="221"/>
      <c r="B78" s="242"/>
      <c r="C78" s="373"/>
      <c r="D78" s="602" t="s">
        <v>891</v>
      </c>
      <c r="E78" s="602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334</v>
      </c>
      <c r="D79" s="560" t="s">
        <v>972</v>
      </c>
      <c r="E79" s="560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4.95" customHeight="1">
      <c r="A80" s="379"/>
      <c r="B80" s="380"/>
      <c r="C80" s="381" t="s">
        <v>1306</v>
      </c>
      <c r="D80" s="608" t="s">
        <v>1307</v>
      </c>
      <c r="E80" s="608"/>
      <c r="F80" s="382" t="s">
        <v>200</v>
      </c>
      <c r="G80" s="383">
        <v>4.5</v>
      </c>
      <c r="H80" s="382"/>
      <c r="I80" s="382">
        <f>ROUND(G80*(H80),2)</f>
        <v>0</v>
      </c>
      <c r="J80" s="384">
        <f>ROUND(G80*(N80),2)</f>
        <v>76.680000000000007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5.0000000000000001E-3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4.95" customHeight="1">
      <c r="A81" s="397"/>
      <c r="B81" s="398"/>
      <c r="C81" s="399" t="s">
        <v>1308</v>
      </c>
      <c r="D81" s="563" t="s">
        <v>1309</v>
      </c>
      <c r="E81" s="563"/>
      <c r="F81" s="401" t="s">
        <v>1310</v>
      </c>
      <c r="G81" s="402">
        <v>4.7249999999999996</v>
      </c>
      <c r="H81" s="401"/>
      <c r="I81" s="401">
        <f>ROUND(G81*(H81),2)</f>
        <v>0</v>
      </c>
      <c r="J81" s="403">
        <f>ROUND(G81*(N81),2)</f>
        <v>111.37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4.95" customHeight="1">
      <c r="A82" s="385"/>
      <c r="B82" s="386"/>
      <c r="C82" s="387" t="s">
        <v>357</v>
      </c>
      <c r="D82" s="553" t="s">
        <v>358</v>
      </c>
      <c r="E82" s="553"/>
      <c r="F82" s="389" t="s">
        <v>332</v>
      </c>
      <c r="G82" s="390">
        <v>1.88</v>
      </c>
      <c r="H82" s="391"/>
      <c r="I82" s="391">
        <f>ROUND(G82*(H82),2)</f>
        <v>0</v>
      </c>
      <c r="J82" s="391">
        <f>ROUND(G82*(N82),2)</f>
        <v>4.3099999999999996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334</v>
      </c>
      <c r="D83" s="561" t="s">
        <v>972</v>
      </c>
      <c r="E83" s="561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62"/>
      <c r="E84" s="562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64" t="s">
        <v>891</v>
      </c>
      <c r="E85" s="564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62"/>
      <c r="E86" s="562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64" t="s">
        <v>1304</v>
      </c>
      <c r="E87" s="564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1311</v>
      </c>
      <c r="D88" s="561" t="s">
        <v>1312</v>
      </c>
      <c r="E88" s="561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4.95" customHeight="1">
      <c r="A89" s="385"/>
      <c r="B89" s="386"/>
      <c r="C89" s="387" t="s">
        <v>1313</v>
      </c>
      <c r="D89" s="553" t="s">
        <v>1314</v>
      </c>
      <c r="E89" s="553"/>
      <c r="F89" s="389" t="s">
        <v>941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4.95" customHeight="1">
      <c r="A90" s="397"/>
      <c r="B90" s="398"/>
      <c r="C90" s="399" t="s">
        <v>1315</v>
      </c>
      <c r="D90" s="563" t="s">
        <v>1316</v>
      </c>
      <c r="E90" s="563"/>
      <c r="F90" s="401" t="s">
        <v>215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4.95" customHeight="1">
      <c r="A91" s="385"/>
      <c r="B91" s="386"/>
      <c r="C91" s="387" t="s">
        <v>1317</v>
      </c>
      <c r="D91" s="553" t="s">
        <v>1318</v>
      </c>
      <c r="E91" s="553"/>
      <c r="F91" s="389" t="s">
        <v>226</v>
      </c>
      <c r="G91" s="390">
        <v>6</v>
      </c>
      <c r="H91" s="389"/>
      <c r="I91" s="389">
        <f t="shared" si="0"/>
        <v>0</v>
      </c>
      <c r="J91" s="391">
        <f t="shared" si="1"/>
        <v>36.96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4.95" customHeight="1">
      <c r="A92" s="397"/>
      <c r="B92" s="398"/>
      <c r="C92" s="399" t="s">
        <v>1319</v>
      </c>
      <c r="D92" s="563" t="s">
        <v>1320</v>
      </c>
      <c r="E92" s="563"/>
      <c r="F92" s="401" t="s">
        <v>226</v>
      </c>
      <c r="G92" s="402">
        <v>6</v>
      </c>
      <c r="H92" s="401"/>
      <c r="I92" s="401">
        <f t="shared" si="0"/>
        <v>0</v>
      </c>
      <c r="J92" s="403">
        <f t="shared" si="1"/>
        <v>36.6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4.95" customHeight="1">
      <c r="A93" s="397"/>
      <c r="B93" s="398"/>
      <c r="C93" s="399" t="s">
        <v>1321</v>
      </c>
      <c r="D93" s="563" t="s">
        <v>1322</v>
      </c>
      <c r="E93" s="563"/>
      <c r="F93" s="401" t="s">
        <v>215</v>
      </c>
      <c r="G93" s="402">
        <v>4</v>
      </c>
      <c r="H93" s="401"/>
      <c r="I93" s="401">
        <f t="shared" si="0"/>
        <v>0</v>
      </c>
      <c r="J93" s="403">
        <f t="shared" si="1"/>
        <v>41.84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4.95" customHeight="1">
      <c r="A94" s="397"/>
      <c r="B94" s="398"/>
      <c r="C94" s="399" t="s">
        <v>1323</v>
      </c>
      <c r="D94" s="563" t="s">
        <v>1324</v>
      </c>
      <c r="E94" s="563"/>
      <c r="F94" s="401" t="s">
        <v>215</v>
      </c>
      <c r="G94" s="402">
        <v>4</v>
      </c>
      <c r="H94" s="401"/>
      <c r="I94" s="401">
        <f t="shared" si="0"/>
        <v>0</v>
      </c>
      <c r="J94" s="403">
        <f t="shared" si="1"/>
        <v>36.56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4.95" customHeight="1">
      <c r="A95" s="397"/>
      <c r="B95" s="398"/>
      <c r="C95" s="399" t="s">
        <v>1325</v>
      </c>
      <c r="D95" s="563" t="s">
        <v>1326</v>
      </c>
      <c r="E95" s="563"/>
      <c r="F95" s="401" t="s">
        <v>215</v>
      </c>
      <c r="G95" s="402">
        <v>7</v>
      </c>
      <c r="H95" s="401"/>
      <c r="I95" s="401">
        <f t="shared" si="0"/>
        <v>0</v>
      </c>
      <c r="J95" s="403">
        <f t="shared" si="1"/>
        <v>25.34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4.95" customHeight="1">
      <c r="A96" s="385"/>
      <c r="B96" s="386"/>
      <c r="C96" s="387" t="s">
        <v>1327</v>
      </c>
      <c r="D96" s="553" t="s">
        <v>1328</v>
      </c>
      <c r="E96" s="553"/>
      <c r="F96" s="389" t="s">
        <v>226</v>
      </c>
      <c r="G96" s="390">
        <v>6</v>
      </c>
      <c r="H96" s="389"/>
      <c r="I96" s="389">
        <f t="shared" si="0"/>
        <v>0</v>
      </c>
      <c r="J96" s="391">
        <f t="shared" si="1"/>
        <v>46.74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4.95" customHeight="1">
      <c r="A97" s="397"/>
      <c r="B97" s="398"/>
      <c r="C97" s="399" t="s">
        <v>1329</v>
      </c>
      <c r="D97" s="563" t="s">
        <v>1330</v>
      </c>
      <c r="E97" s="563"/>
      <c r="F97" s="401" t="s">
        <v>226</v>
      </c>
      <c r="G97" s="402">
        <v>6</v>
      </c>
      <c r="H97" s="401"/>
      <c r="I97" s="401">
        <f t="shared" si="0"/>
        <v>0</v>
      </c>
      <c r="J97" s="403">
        <f t="shared" si="1"/>
        <v>41.28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4.95" customHeight="1">
      <c r="A98" s="397"/>
      <c r="B98" s="398"/>
      <c r="C98" s="399" t="s">
        <v>1331</v>
      </c>
      <c r="D98" s="563" t="s">
        <v>1332</v>
      </c>
      <c r="E98" s="563"/>
      <c r="F98" s="401" t="s">
        <v>215</v>
      </c>
      <c r="G98" s="402">
        <v>4</v>
      </c>
      <c r="H98" s="401"/>
      <c r="I98" s="401">
        <f t="shared" si="0"/>
        <v>0</v>
      </c>
      <c r="J98" s="403">
        <f t="shared" si="1"/>
        <v>58.8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4.95" customHeight="1">
      <c r="A99" s="397"/>
      <c r="B99" s="398"/>
      <c r="C99" s="399" t="s">
        <v>1333</v>
      </c>
      <c r="D99" s="563" t="s">
        <v>1334</v>
      </c>
      <c r="E99" s="563"/>
      <c r="F99" s="401" t="s">
        <v>215</v>
      </c>
      <c r="G99" s="402">
        <v>1</v>
      </c>
      <c r="H99" s="401"/>
      <c r="I99" s="401">
        <f t="shared" si="0"/>
        <v>0</v>
      </c>
      <c r="J99" s="403">
        <f t="shared" si="1"/>
        <v>8.1999999999999993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4.95" customHeight="1">
      <c r="A100" s="397"/>
      <c r="B100" s="398"/>
      <c r="C100" s="399" t="s">
        <v>1335</v>
      </c>
      <c r="D100" s="563" t="s">
        <v>1336</v>
      </c>
      <c r="E100" s="563"/>
      <c r="F100" s="401" t="s">
        <v>215</v>
      </c>
      <c r="G100" s="402">
        <v>7</v>
      </c>
      <c r="H100" s="401"/>
      <c r="I100" s="401">
        <f t="shared" si="0"/>
        <v>0</v>
      </c>
      <c r="J100" s="403">
        <f t="shared" si="1"/>
        <v>28.28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4.95" customHeight="1">
      <c r="A101" s="397"/>
      <c r="B101" s="398"/>
      <c r="C101" s="399" t="s">
        <v>1337</v>
      </c>
      <c r="D101" s="563" t="s">
        <v>1338</v>
      </c>
      <c r="E101" s="563"/>
      <c r="F101" s="401" t="s">
        <v>215</v>
      </c>
      <c r="G101" s="402">
        <v>1</v>
      </c>
      <c r="H101" s="401"/>
      <c r="I101" s="401">
        <f t="shared" si="0"/>
        <v>0</v>
      </c>
      <c r="J101" s="403">
        <f t="shared" si="1"/>
        <v>77.86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4.95" customHeight="1">
      <c r="A102" s="385"/>
      <c r="B102" s="386"/>
      <c r="C102" s="387" t="s">
        <v>1339</v>
      </c>
      <c r="D102" s="553" t="s">
        <v>1340</v>
      </c>
      <c r="E102" s="553"/>
      <c r="F102" s="389" t="s">
        <v>1341</v>
      </c>
      <c r="G102" s="390">
        <v>13.08</v>
      </c>
      <c r="H102" s="391"/>
      <c r="I102" s="391">
        <f t="shared" si="0"/>
        <v>0</v>
      </c>
      <c r="J102" s="391">
        <f t="shared" si="1"/>
        <v>130.80000000000001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4.95" customHeight="1">
      <c r="A103" s="385"/>
      <c r="B103" s="386"/>
      <c r="C103" s="387" t="s">
        <v>1342</v>
      </c>
      <c r="D103" s="553" t="s">
        <v>1343</v>
      </c>
      <c r="E103" s="553"/>
      <c r="F103" s="389" t="s">
        <v>332</v>
      </c>
      <c r="G103" s="390">
        <v>13.08</v>
      </c>
      <c r="H103" s="391"/>
      <c r="I103" s="391">
        <f t="shared" si="0"/>
        <v>0</v>
      </c>
      <c r="J103" s="391">
        <f t="shared" si="1"/>
        <v>91.56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4.95" customHeight="1">
      <c r="A104" s="385"/>
      <c r="B104" s="386"/>
      <c r="C104" s="387" t="s">
        <v>1344</v>
      </c>
      <c r="D104" s="553" t="s">
        <v>1345</v>
      </c>
      <c r="E104" s="553"/>
      <c r="F104" s="389" t="s">
        <v>332</v>
      </c>
      <c r="G104" s="390">
        <v>15.305895283269999</v>
      </c>
      <c r="H104" s="391"/>
      <c r="I104" s="391">
        <f t="shared" si="0"/>
        <v>0</v>
      </c>
      <c r="J104" s="391">
        <f t="shared" si="1"/>
        <v>30.61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1311</v>
      </c>
      <c r="D105" s="561" t="s">
        <v>1312</v>
      </c>
      <c r="E105" s="561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62"/>
      <c r="E106" s="562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65" t="s">
        <v>1304</v>
      </c>
      <c r="E107" s="565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609" t="s">
        <v>898</v>
      </c>
      <c r="E108" s="609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D108:E108"/>
    <mergeCell ref="D102:E102"/>
    <mergeCell ref="D103:E103"/>
    <mergeCell ref="D104:E104"/>
    <mergeCell ref="D105:E105"/>
    <mergeCell ref="D106:E106"/>
    <mergeCell ref="D107:E107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</mergeCells>
  <hyperlinks>
    <hyperlink ref="B1:C1" location="A2:A2" tooltip="Klikni na prechod ku Kryciemu listu..." display="Krycí list rozpočtu" xr:uid="{00000000-0004-0000-0C00-000000000000}"/>
    <hyperlink ref="E1:F1" location="A44:A44" tooltip="Klikni na prechod ku rekapitulácii..." display="Rekapitulácia rozpočtu" xr:uid="{00000000-0004-0000-0C00-000001000000}"/>
    <hyperlink ref="H1:I1" location="B67:B67" tooltip="Klikni na prechod k Rozpočet..." display="Rozpočet" xr:uid="{00000000-0004-0000-0C00-000002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4"/>
  <dimension ref="A1:AA1256"/>
  <sheetViews>
    <sheetView topLeftCell="A71" workbookViewId="0">
      <selection activeCell="H86" sqref="H86:H1028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2315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>
        <f>E58</f>
        <v>0</v>
      </c>
      <c r="D15" s="251">
        <f>F58</f>
        <v>0</v>
      </c>
      <c r="E15" s="252">
        <f>G58</f>
        <v>0</v>
      </c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E63</f>
        <v>0</v>
      </c>
      <c r="D16" s="258">
        <f>F63</f>
        <v>0</v>
      </c>
      <c r="E16" s="259">
        <f>G63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(SUM(Z84:Z127))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>
        <f>E67</f>
        <v>0</v>
      </c>
      <c r="D17" s="251">
        <f>F67</f>
        <v>0</v>
      </c>
      <c r="E17" s="252">
        <f>G67</f>
        <v>0</v>
      </c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P27-SUM(K84:K127)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SUM(K84:K127)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2315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884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887</v>
      </c>
      <c r="C56" s="588"/>
      <c r="D56" s="588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0.23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3" t="s">
        <v>889</v>
      </c>
      <c r="C57" s="588"/>
      <c r="D57" s="588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0.23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4" t="s">
        <v>884</v>
      </c>
      <c r="C58" s="605"/>
      <c r="D58" s="605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0.23</v>
      </c>
      <c r="I58" s="346">
        <f>V98</f>
        <v>0.23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3"/>
      <c r="C59" s="588"/>
      <c r="D59" s="588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4" t="s">
        <v>891</v>
      </c>
      <c r="C60" s="605"/>
      <c r="D60" s="605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3" t="s">
        <v>893</v>
      </c>
      <c r="C61" s="588"/>
      <c r="D61" s="588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3" t="s">
        <v>895</v>
      </c>
      <c r="C62" s="588"/>
      <c r="D62" s="588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221"/>
      <c r="B63" s="604" t="s">
        <v>891</v>
      </c>
      <c r="C63" s="605"/>
      <c r="D63" s="605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.100000000000001" customHeight="1">
      <c r="A64" s="221"/>
      <c r="B64" s="603"/>
      <c r="C64" s="588"/>
      <c r="D64" s="588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.100000000000001" customHeight="1">
      <c r="A65" s="221"/>
      <c r="B65" s="604" t="s">
        <v>1304</v>
      </c>
      <c r="C65" s="605"/>
      <c r="D65" s="605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.100000000000001" customHeight="1">
      <c r="A66" s="221"/>
      <c r="B66" s="603" t="s">
        <v>1305</v>
      </c>
      <c r="C66" s="588"/>
      <c r="D66" s="588"/>
      <c r="E66" s="252">
        <f>L125</f>
        <v>0</v>
      </c>
      <c r="F66" s="252">
        <f>M125</f>
        <v>0</v>
      </c>
      <c r="G66" s="252">
        <f>I125</f>
        <v>0</v>
      </c>
      <c r="H66" s="343">
        <f>S125</f>
        <v>0.01</v>
      </c>
      <c r="I66" s="343">
        <f>V125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.100000000000001" customHeight="1">
      <c r="A67" s="221"/>
      <c r="B67" s="604" t="s">
        <v>1304</v>
      </c>
      <c r="C67" s="605"/>
      <c r="D67" s="605"/>
      <c r="E67" s="345">
        <f>L127</f>
        <v>0</v>
      </c>
      <c r="F67" s="345">
        <f>M127</f>
        <v>0</v>
      </c>
      <c r="G67" s="345">
        <f>I127</f>
        <v>0</v>
      </c>
      <c r="H67" s="346">
        <f>S127</f>
        <v>0.01</v>
      </c>
      <c r="I67" s="346">
        <f>V127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.100000000000001" customHeight="1">
      <c r="A68" s="221"/>
      <c r="B68" s="603"/>
      <c r="C68" s="588"/>
      <c r="D68" s="588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.100000000000001" customHeight="1">
      <c r="A69" s="347"/>
      <c r="B69" s="606" t="s">
        <v>898</v>
      </c>
      <c r="C69" s="607"/>
      <c r="D69" s="607"/>
      <c r="E69" s="348">
        <f>L128</f>
        <v>0</v>
      </c>
      <c r="F69" s="348">
        <f>M128</f>
        <v>0</v>
      </c>
      <c r="G69" s="348">
        <f>I128</f>
        <v>0</v>
      </c>
      <c r="H69" s="349">
        <f>S128</f>
        <v>0.24</v>
      </c>
      <c r="I69" s="349">
        <f>V128</f>
        <v>0.23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.100000000000001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.100000000000001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.100000000000001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.1" customHeight="1">
      <c r="A73" s="221"/>
      <c r="B73" s="550" t="s">
        <v>839</v>
      </c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2"/>
      <c r="W73" s="220"/>
      <c r="X73" s="221"/>
      <c r="Y73" s="221"/>
      <c r="Z73" s="221"/>
    </row>
    <row r="74" spans="1:26" ht="20.100000000000001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.100000000000001" customHeight="1">
      <c r="A75" s="359"/>
      <c r="B75" s="554" t="s">
        <v>848</v>
      </c>
      <c r="C75" s="555"/>
      <c r="D75" s="555"/>
      <c r="E75" s="556"/>
      <c r="F75" s="360"/>
      <c r="G75" s="360"/>
      <c r="H75" s="361" t="s">
        <v>845</v>
      </c>
      <c r="I75" s="557"/>
      <c r="J75" s="558"/>
      <c r="K75" s="558"/>
      <c r="L75" s="558"/>
      <c r="M75" s="558"/>
      <c r="N75" s="558"/>
      <c r="O75" s="558"/>
      <c r="P75" s="559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.100000000000001" customHeight="1">
      <c r="A76" s="359"/>
      <c r="B76" s="545" t="s">
        <v>851</v>
      </c>
      <c r="C76" s="546"/>
      <c r="D76" s="546"/>
      <c r="E76" s="547"/>
      <c r="F76" s="362"/>
      <c r="G76" s="362"/>
      <c r="H76" s="363" t="s">
        <v>899</v>
      </c>
      <c r="I76" s="363" t="s">
        <v>900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.100000000000001" customHeight="1">
      <c r="A77" s="359"/>
      <c r="B77" s="545" t="s">
        <v>852</v>
      </c>
      <c r="C77" s="546"/>
      <c r="D77" s="546"/>
      <c r="E77" s="547"/>
      <c r="F77" s="362"/>
      <c r="G77" s="362"/>
      <c r="H77" s="363" t="s">
        <v>901</v>
      </c>
      <c r="I77" s="363" t="s">
        <v>847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.100000000000001" customHeight="1">
      <c r="A78" s="227"/>
      <c r="B78" s="332" t="s">
        <v>902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.100000000000001" customHeight="1">
      <c r="A79" s="227"/>
      <c r="B79" s="332" t="s">
        <v>2315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.100000000000001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.100000000000001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.100000000000001" customHeight="1">
      <c r="A82" s="227"/>
      <c r="B82" s="367" t="s">
        <v>881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903</v>
      </c>
      <c r="C83" s="335" t="s">
        <v>904</v>
      </c>
      <c r="D83" s="335" t="s">
        <v>905</v>
      </c>
      <c r="E83" s="370"/>
      <c r="F83" s="370" t="s">
        <v>906</v>
      </c>
      <c r="G83" s="370" t="s">
        <v>141</v>
      </c>
      <c r="H83" s="371" t="s">
        <v>907</v>
      </c>
      <c r="I83" s="371" t="s">
        <v>908</v>
      </c>
      <c r="J83" s="371"/>
      <c r="K83" s="371"/>
      <c r="L83" s="371"/>
      <c r="M83" s="371"/>
      <c r="N83" s="371"/>
      <c r="O83" s="371"/>
      <c r="P83" s="371" t="s">
        <v>909</v>
      </c>
      <c r="Q83" s="335"/>
      <c r="R83" s="335"/>
      <c r="S83" s="335" t="s">
        <v>910</v>
      </c>
      <c r="T83" s="335"/>
      <c r="U83" s="335"/>
      <c r="V83" s="372" t="s">
        <v>911</v>
      </c>
      <c r="W83" s="220"/>
      <c r="X83" s="221"/>
      <c r="Y83" s="221"/>
      <c r="Z83" s="221"/>
    </row>
    <row r="84" spans="1:26">
      <c r="A84" s="221"/>
      <c r="B84" s="242"/>
      <c r="C84" s="373"/>
      <c r="D84" s="602" t="s">
        <v>884</v>
      </c>
      <c r="E84" s="602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175</v>
      </c>
      <c r="D85" s="560" t="s">
        <v>933</v>
      </c>
      <c r="E85" s="560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4.95" customHeight="1">
      <c r="A86" s="379"/>
      <c r="B86" s="380"/>
      <c r="C86" s="381" t="s">
        <v>934</v>
      </c>
      <c r="D86" s="608" t="s">
        <v>935</v>
      </c>
      <c r="E86" s="608"/>
      <c r="F86" s="382" t="s">
        <v>200</v>
      </c>
      <c r="G86" s="383">
        <v>5.85</v>
      </c>
      <c r="H86" s="382"/>
      <c r="I86" s="382">
        <f>ROUND(G86*(H86),2)</f>
        <v>0</v>
      </c>
      <c r="J86" s="384">
        <f>ROUND(G86*(N86),2)</f>
        <v>190.59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3.984E-2</v>
      </c>
      <c r="Q86" s="377"/>
      <c r="R86" s="377">
        <v>3.984E-2</v>
      </c>
      <c r="S86" s="377">
        <f>ROUND(G86*(P86),3)</f>
        <v>0.23300000000000001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175</v>
      </c>
      <c r="D87" s="561" t="s">
        <v>933</v>
      </c>
      <c r="E87" s="561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0.23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62"/>
      <c r="E88" s="562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189</v>
      </c>
      <c r="D89" s="561" t="s">
        <v>960</v>
      </c>
      <c r="E89" s="561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4.95" customHeight="1">
      <c r="A90" s="385"/>
      <c r="B90" s="386"/>
      <c r="C90" s="387" t="s">
        <v>1347</v>
      </c>
      <c r="D90" s="553" t="s">
        <v>1348</v>
      </c>
      <c r="E90" s="553"/>
      <c r="F90" s="389" t="s">
        <v>226</v>
      </c>
      <c r="G90" s="390">
        <v>39</v>
      </c>
      <c r="H90" s="389"/>
      <c r="I90" s="389">
        <f t="shared" ref="I90:I95" si="0">ROUND(G90*(H90),2)</f>
        <v>0</v>
      </c>
      <c r="J90" s="391">
        <f t="shared" ref="J90:J95" si="1">ROUND(G90*(N90),2)</f>
        <v>113.88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0.23400000000000001</v>
      </c>
      <c r="W90" s="395"/>
      <c r="X90" s="396">
        <v>6.0000000000000001E-3</v>
      </c>
      <c r="Y90" s="396"/>
      <c r="Z90" s="396">
        <v>0</v>
      </c>
    </row>
    <row r="91" spans="1:26" ht="24.95" customHeight="1">
      <c r="A91" s="385"/>
      <c r="B91" s="386"/>
      <c r="C91" s="387" t="s">
        <v>740</v>
      </c>
      <c r="D91" s="553" t="s">
        <v>741</v>
      </c>
      <c r="E91" s="553"/>
      <c r="F91" s="389" t="s">
        <v>186</v>
      </c>
      <c r="G91" s="390">
        <v>0.23400000000000001</v>
      </c>
      <c r="H91" s="389"/>
      <c r="I91" s="389">
        <f t="shared" si="0"/>
        <v>0</v>
      </c>
      <c r="J91" s="391">
        <f t="shared" si="1"/>
        <v>4.09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4.95" customHeight="1">
      <c r="A92" s="385"/>
      <c r="B92" s="386"/>
      <c r="C92" s="387" t="s">
        <v>744</v>
      </c>
      <c r="D92" s="553" t="s">
        <v>745</v>
      </c>
      <c r="E92" s="553"/>
      <c r="F92" s="389" t="s">
        <v>186</v>
      </c>
      <c r="G92" s="390">
        <v>4.6800000000000006</v>
      </c>
      <c r="H92" s="389"/>
      <c r="I92" s="389">
        <f t="shared" si="0"/>
        <v>0</v>
      </c>
      <c r="J92" s="391">
        <f t="shared" si="1"/>
        <v>2.48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4.95" customHeight="1">
      <c r="A93" s="385"/>
      <c r="B93" s="386"/>
      <c r="C93" s="387" t="s">
        <v>965</v>
      </c>
      <c r="D93" s="553" t="s">
        <v>748</v>
      </c>
      <c r="E93" s="553"/>
      <c r="F93" s="389" t="s">
        <v>186</v>
      </c>
      <c r="G93" s="390">
        <v>0.23400000000000001</v>
      </c>
      <c r="H93" s="389"/>
      <c r="I93" s="389">
        <f t="shared" si="0"/>
        <v>0</v>
      </c>
      <c r="J93" s="391">
        <f t="shared" si="1"/>
        <v>3.37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4.95" customHeight="1">
      <c r="A94" s="385"/>
      <c r="B94" s="386"/>
      <c r="C94" s="387" t="s">
        <v>966</v>
      </c>
      <c r="D94" s="553" t="s">
        <v>752</v>
      </c>
      <c r="E94" s="553"/>
      <c r="F94" s="389" t="s">
        <v>186</v>
      </c>
      <c r="G94" s="390">
        <v>1.8720000000000001</v>
      </c>
      <c r="H94" s="389"/>
      <c r="I94" s="389">
        <f t="shared" si="0"/>
        <v>0</v>
      </c>
      <c r="J94" s="391">
        <f t="shared" si="1"/>
        <v>3.03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.1" customHeight="1">
      <c r="A95" s="385"/>
      <c r="B95" s="386"/>
      <c r="C95" s="387" t="s">
        <v>967</v>
      </c>
      <c r="D95" s="553" t="s">
        <v>968</v>
      </c>
      <c r="E95" s="553"/>
      <c r="F95" s="389" t="s">
        <v>186</v>
      </c>
      <c r="G95" s="390">
        <v>0.23400000000000001</v>
      </c>
      <c r="H95" s="389"/>
      <c r="I95" s="389">
        <f t="shared" si="0"/>
        <v>0</v>
      </c>
      <c r="J95" s="391">
        <f t="shared" si="1"/>
        <v>3.51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189</v>
      </c>
      <c r="D96" s="561" t="s">
        <v>960</v>
      </c>
      <c r="E96" s="561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0.23</v>
      </c>
      <c r="W96" s="395"/>
      <c r="X96" s="396"/>
      <c r="Y96" s="396"/>
      <c r="Z96" s="396"/>
    </row>
    <row r="97" spans="1:26">
      <c r="A97" s="396"/>
      <c r="B97" s="404"/>
      <c r="C97" s="411"/>
      <c r="D97" s="562"/>
      <c r="E97" s="562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64" t="s">
        <v>884</v>
      </c>
      <c r="E98" s="564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0.23</v>
      </c>
      <c r="T98" s="409"/>
      <c r="U98" s="409"/>
      <c r="V98" s="410">
        <f>ROUND((SUM(V84:V97))/2,2)</f>
        <v>0.23</v>
      </c>
      <c r="W98" s="395"/>
      <c r="X98" s="396"/>
      <c r="Y98" s="396"/>
      <c r="Z98" s="396"/>
    </row>
    <row r="99" spans="1:26">
      <c r="A99" s="396"/>
      <c r="B99" s="404"/>
      <c r="C99" s="411"/>
      <c r="D99" s="562"/>
      <c r="E99" s="562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64" t="s">
        <v>891</v>
      </c>
      <c r="E100" s="564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989</v>
      </c>
      <c r="D101" s="561" t="s">
        <v>990</v>
      </c>
      <c r="E101" s="561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4.95" customHeight="1">
      <c r="A102" s="385"/>
      <c r="B102" s="386"/>
      <c r="C102" s="387" t="s">
        <v>1349</v>
      </c>
      <c r="D102" s="553" t="s">
        <v>1350</v>
      </c>
      <c r="E102" s="553"/>
      <c r="F102" s="389" t="s">
        <v>226</v>
      </c>
      <c r="G102" s="390">
        <v>4</v>
      </c>
      <c r="H102" s="389"/>
      <c r="I102" s="389">
        <f>ROUND(G102*(H102),2)</f>
        <v>0</v>
      </c>
      <c r="J102" s="391">
        <f>ROUND(G102*(N102),2)</f>
        <v>44.44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3.2000000000000003E-4</v>
      </c>
      <c r="Q102" s="393"/>
      <c r="R102" s="393">
        <v>3.2000000000000003E-4</v>
      </c>
      <c r="S102" s="393">
        <f>ROUND(G102*(P102),3)</f>
        <v>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989</v>
      </c>
      <c r="D103" s="561" t="s">
        <v>990</v>
      </c>
      <c r="E103" s="561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62"/>
      <c r="E104" s="562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766</v>
      </c>
      <c r="D105" s="561" t="s">
        <v>1098</v>
      </c>
      <c r="E105" s="561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4.95" customHeight="1">
      <c r="A106" s="385"/>
      <c r="B106" s="386"/>
      <c r="C106" s="387" t="s">
        <v>1351</v>
      </c>
      <c r="D106" s="553" t="s">
        <v>1352</v>
      </c>
      <c r="E106" s="553"/>
      <c r="F106" s="389" t="s">
        <v>941</v>
      </c>
      <c r="G106" s="390">
        <v>2</v>
      </c>
      <c r="H106" s="389"/>
      <c r="I106" s="389">
        <f>ROUND(G106*(H106),2)</f>
        <v>0</v>
      </c>
      <c r="J106" s="391">
        <f>ROUND(G106*(N106),2)</f>
        <v>7.12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4.95" customHeight="1">
      <c r="A107" s="397"/>
      <c r="B107" s="398"/>
      <c r="C107" s="399" t="s">
        <v>1353</v>
      </c>
      <c r="D107" s="563" t="s">
        <v>1354</v>
      </c>
      <c r="E107" s="563"/>
      <c r="F107" s="401" t="s">
        <v>941</v>
      </c>
      <c r="G107" s="402">
        <v>2</v>
      </c>
      <c r="H107" s="401"/>
      <c r="I107" s="401">
        <f>ROUND(G107*(H107),2)</f>
        <v>0</v>
      </c>
      <c r="J107" s="403">
        <f>ROUND(G107*(N107),2)</f>
        <v>100.8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0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766</v>
      </c>
      <c r="D108" s="561" t="s">
        <v>1098</v>
      </c>
      <c r="E108" s="561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62"/>
      <c r="E109" s="562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64" t="s">
        <v>891</v>
      </c>
      <c r="E110" s="564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62"/>
      <c r="E111" s="562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64" t="s">
        <v>1304</v>
      </c>
      <c r="E112" s="564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1311</v>
      </c>
      <c r="D113" s="561" t="s">
        <v>1312</v>
      </c>
      <c r="E113" s="561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4.95" customHeight="1">
      <c r="A114" s="385"/>
      <c r="B114" s="386"/>
      <c r="C114" s="387" t="s">
        <v>1355</v>
      </c>
      <c r="D114" s="553" t="s">
        <v>1356</v>
      </c>
      <c r="E114" s="553"/>
      <c r="F114" s="389" t="s">
        <v>941</v>
      </c>
      <c r="G114" s="390">
        <v>1</v>
      </c>
      <c r="H114" s="389"/>
      <c r="I114" s="389">
        <f t="shared" ref="I114:I124" si="6">ROUND(G114*(H114),2)</f>
        <v>0</v>
      </c>
      <c r="J114" s="391">
        <f t="shared" ref="J114:J124" si="7">ROUND(G114*(N114),2)</f>
        <v>493.65</v>
      </c>
      <c r="K114" s="392">
        <f t="shared" ref="K114:K124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4" si="9">ROUND(G114*(P114),3)</f>
        <v>0</v>
      </c>
      <c r="T114" s="393"/>
      <c r="U114" s="393"/>
      <c r="V114" s="394">
        <f t="shared" ref="V114:V124" si="10">ROUND(G114*(X114),3)</f>
        <v>0</v>
      </c>
      <c r="W114" s="395"/>
      <c r="X114" s="396">
        <v>0</v>
      </c>
      <c r="Y114" s="396"/>
      <c r="Z114" s="396">
        <v>0</v>
      </c>
    </row>
    <row r="115" spans="1:26" ht="35.1" customHeight="1">
      <c r="A115" s="397"/>
      <c r="B115" s="398"/>
      <c r="C115" s="399" t="s">
        <v>2316</v>
      </c>
      <c r="D115" s="563" t="s">
        <v>2317</v>
      </c>
      <c r="E115" s="563"/>
      <c r="F115" s="401" t="s">
        <v>1245</v>
      </c>
      <c r="G115" s="402">
        <v>1</v>
      </c>
      <c r="H115" s="401"/>
      <c r="I115" s="401">
        <f t="shared" si="6"/>
        <v>0</v>
      </c>
      <c r="J115" s="403">
        <f t="shared" si="7"/>
        <v>1929.08</v>
      </c>
      <c r="K115" s="392">
        <f t="shared" si="8"/>
        <v>0</v>
      </c>
      <c r="L115" s="393"/>
      <c r="M115" s="393">
        <f>ROUND(G115*(H115),2)</f>
        <v>0</v>
      </c>
      <c r="N115" s="393">
        <v>1929.08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4.95" customHeight="1">
      <c r="A116" s="385"/>
      <c r="B116" s="386"/>
      <c r="C116" s="387" t="s">
        <v>1359</v>
      </c>
      <c r="D116" s="553" t="s">
        <v>1360</v>
      </c>
      <c r="E116" s="553"/>
      <c r="F116" s="389" t="s">
        <v>941</v>
      </c>
      <c r="G116" s="390">
        <v>2</v>
      </c>
      <c r="H116" s="389"/>
      <c r="I116" s="389">
        <f t="shared" si="6"/>
        <v>0</v>
      </c>
      <c r="J116" s="391">
        <f t="shared" si="7"/>
        <v>634.02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4.95" customHeight="1">
      <c r="A117" s="397"/>
      <c r="B117" s="398"/>
      <c r="C117" s="399" t="s">
        <v>1363</v>
      </c>
      <c r="D117" s="563" t="s">
        <v>1364</v>
      </c>
      <c r="E117" s="563"/>
      <c r="F117" s="401" t="s">
        <v>1245</v>
      </c>
      <c r="G117" s="402">
        <v>2</v>
      </c>
      <c r="H117" s="401"/>
      <c r="I117" s="401">
        <f t="shared" si="6"/>
        <v>0</v>
      </c>
      <c r="J117" s="403">
        <f t="shared" si="7"/>
        <v>531.28</v>
      </c>
      <c r="K117" s="392">
        <f t="shared" si="8"/>
        <v>0</v>
      </c>
      <c r="L117" s="393"/>
      <c r="M117" s="393">
        <f>ROUND(G117*(H117),2)</f>
        <v>0</v>
      </c>
      <c r="N117" s="393">
        <v>265.64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4.95" customHeight="1">
      <c r="A118" s="385"/>
      <c r="B118" s="386"/>
      <c r="C118" s="387" t="s">
        <v>1365</v>
      </c>
      <c r="D118" s="553" t="s">
        <v>1366</v>
      </c>
      <c r="E118" s="553"/>
      <c r="F118" s="389" t="s">
        <v>941</v>
      </c>
      <c r="G118" s="390">
        <v>1</v>
      </c>
      <c r="H118" s="389"/>
      <c r="I118" s="389">
        <f t="shared" si="6"/>
        <v>0</v>
      </c>
      <c r="J118" s="391">
        <f t="shared" si="7"/>
        <v>52.77</v>
      </c>
      <c r="K118" s="392">
        <f t="shared" si="8"/>
        <v>0</v>
      </c>
      <c r="L118" s="393">
        <f>ROUND(G118*(H118),2)</f>
        <v>0</v>
      </c>
      <c r="M118" s="393"/>
      <c r="N118" s="393">
        <v>52.77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4.95" customHeight="1">
      <c r="A119" s="397"/>
      <c r="B119" s="398"/>
      <c r="C119" s="399" t="s">
        <v>1367</v>
      </c>
      <c r="D119" s="563" t="s">
        <v>1368</v>
      </c>
      <c r="E119" s="563"/>
      <c r="F119" s="401" t="s">
        <v>215</v>
      </c>
      <c r="G119" s="402">
        <v>1</v>
      </c>
      <c r="H119" s="401"/>
      <c r="I119" s="401">
        <f t="shared" si="6"/>
        <v>0</v>
      </c>
      <c r="J119" s="403">
        <f t="shared" si="7"/>
        <v>385</v>
      </c>
      <c r="K119" s="392">
        <f t="shared" si="8"/>
        <v>0</v>
      </c>
      <c r="L119" s="393"/>
      <c r="M119" s="393">
        <f>ROUND(G119*(H119),2)</f>
        <v>0</v>
      </c>
      <c r="N119" s="393">
        <v>385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35.1" customHeight="1">
      <c r="A120" s="385"/>
      <c r="B120" s="386"/>
      <c r="C120" s="387" t="s">
        <v>1369</v>
      </c>
      <c r="D120" s="553" t="s">
        <v>1370</v>
      </c>
      <c r="E120" s="553"/>
      <c r="F120" s="389" t="s">
        <v>226</v>
      </c>
      <c r="G120" s="390">
        <v>35</v>
      </c>
      <c r="H120" s="389"/>
      <c r="I120" s="389">
        <f t="shared" si="6"/>
        <v>0</v>
      </c>
      <c r="J120" s="391">
        <f t="shared" si="7"/>
        <v>859.95</v>
      </c>
      <c r="K120" s="392">
        <f t="shared" si="8"/>
        <v>0</v>
      </c>
      <c r="L120" s="393">
        <f>ROUND(G120*(H120),2)</f>
        <v>0</v>
      </c>
      <c r="M120" s="393"/>
      <c r="N120" s="393">
        <v>24.57</v>
      </c>
      <c r="O120" s="393"/>
      <c r="P120" s="393">
        <v>2.8045000000000001E-4</v>
      </c>
      <c r="Q120" s="393"/>
      <c r="R120" s="393">
        <v>2.8045000000000001E-4</v>
      </c>
      <c r="S120" s="393">
        <f t="shared" si="9"/>
        <v>0.01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4.95" customHeight="1">
      <c r="A121" s="385"/>
      <c r="B121" s="386"/>
      <c r="C121" s="387" t="s">
        <v>1371</v>
      </c>
      <c r="D121" s="553" t="s">
        <v>1372</v>
      </c>
      <c r="E121" s="553"/>
      <c r="F121" s="389" t="s">
        <v>1373</v>
      </c>
      <c r="G121" s="390">
        <v>1</v>
      </c>
      <c r="H121" s="389"/>
      <c r="I121" s="389">
        <f t="shared" si="6"/>
        <v>0</v>
      </c>
      <c r="J121" s="391">
        <f t="shared" si="7"/>
        <v>178</v>
      </c>
      <c r="K121" s="392">
        <f t="shared" si="8"/>
        <v>0</v>
      </c>
      <c r="L121" s="393">
        <f>ROUND(G121*(H121),2)</f>
        <v>0</v>
      </c>
      <c r="M121" s="393"/>
      <c r="N121" s="393">
        <v>178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4.95" customHeight="1">
      <c r="A122" s="385"/>
      <c r="B122" s="386"/>
      <c r="C122" s="387" t="s">
        <v>1374</v>
      </c>
      <c r="D122" s="553" t="s">
        <v>1375</v>
      </c>
      <c r="E122" s="553"/>
      <c r="F122" s="389" t="s">
        <v>332</v>
      </c>
      <c r="G122" s="390">
        <v>50.63</v>
      </c>
      <c r="H122" s="391"/>
      <c r="I122" s="391">
        <f t="shared" si="6"/>
        <v>0</v>
      </c>
      <c r="J122" s="391">
        <f t="shared" si="7"/>
        <v>253.15</v>
      </c>
      <c r="K122" s="392">
        <f t="shared" si="8"/>
        <v>0</v>
      </c>
      <c r="L122" s="393">
        <f>ROUND(G122*(H122),2)</f>
        <v>0</v>
      </c>
      <c r="M122" s="393"/>
      <c r="N122" s="393">
        <v>5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4.95" customHeight="1">
      <c r="A123" s="385"/>
      <c r="B123" s="386"/>
      <c r="C123" s="387" t="s">
        <v>1376</v>
      </c>
      <c r="D123" s="553" t="s">
        <v>1377</v>
      </c>
      <c r="E123" s="553"/>
      <c r="F123" s="389" t="s">
        <v>215</v>
      </c>
      <c r="G123" s="390">
        <v>1</v>
      </c>
      <c r="H123" s="389"/>
      <c r="I123" s="389">
        <f t="shared" si="6"/>
        <v>0</v>
      </c>
      <c r="J123" s="391">
        <f t="shared" si="7"/>
        <v>350</v>
      </c>
      <c r="K123" s="392">
        <f t="shared" si="8"/>
        <v>0</v>
      </c>
      <c r="L123" s="393">
        <f>ROUND(G123*(H123),2)</f>
        <v>0</v>
      </c>
      <c r="M123" s="393"/>
      <c r="N123" s="393">
        <v>350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4.95" customHeight="1">
      <c r="A124" s="385"/>
      <c r="B124" s="386"/>
      <c r="C124" s="387" t="s">
        <v>1344</v>
      </c>
      <c r="D124" s="553" t="s">
        <v>1345</v>
      </c>
      <c r="E124" s="553"/>
      <c r="F124" s="389" t="s">
        <v>332</v>
      </c>
      <c r="G124" s="390">
        <v>53.169060000000009</v>
      </c>
      <c r="H124" s="391"/>
      <c r="I124" s="391">
        <f t="shared" si="6"/>
        <v>0</v>
      </c>
      <c r="J124" s="391">
        <f t="shared" si="7"/>
        <v>106.34</v>
      </c>
      <c r="K124" s="392">
        <f t="shared" si="8"/>
        <v>0</v>
      </c>
      <c r="L124" s="393">
        <f>ROUND(G124*(H124),2)</f>
        <v>0</v>
      </c>
      <c r="M124" s="393"/>
      <c r="N124" s="393">
        <v>2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34.5" customHeight="1">
      <c r="A125" s="396"/>
      <c r="B125" s="404"/>
      <c r="C125" s="405" t="s">
        <v>1311</v>
      </c>
      <c r="D125" s="561" t="s">
        <v>1312</v>
      </c>
      <c r="E125" s="561"/>
      <c r="F125" s="406"/>
      <c r="G125" s="393"/>
      <c r="H125" s="406"/>
      <c r="I125" s="407">
        <f>ROUND((SUM(I113:I124))/1,2)</f>
        <v>0</v>
      </c>
      <c r="J125" s="408"/>
      <c r="K125" s="408"/>
      <c r="L125" s="409">
        <f>ROUND((SUM(L113:L124))/1,2)</f>
        <v>0</v>
      </c>
      <c r="M125" s="409">
        <f>ROUND((SUM(M113:M124))/1,2)</f>
        <v>0</v>
      </c>
      <c r="N125" s="409"/>
      <c r="O125" s="409"/>
      <c r="P125" s="409"/>
      <c r="Q125" s="393"/>
      <c r="R125" s="393"/>
      <c r="S125" s="409">
        <f>ROUND((SUM(S113:S124))/1,2)</f>
        <v>0.01</v>
      </c>
      <c r="T125" s="409"/>
      <c r="U125" s="409"/>
      <c r="V125" s="410">
        <f>ROUND((SUM(V113:V124))/1,2)</f>
        <v>0</v>
      </c>
      <c r="W125" s="395"/>
      <c r="X125" s="396"/>
      <c r="Y125" s="396"/>
      <c r="Z125" s="396"/>
    </row>
    <row r="126" spans="1:26">
      <c r="A126" s="396"/>
      <c r="B126" s="404"/>
      <c r="C126" s="411"/>
      <c r="D126" s="562"/>
      <c r="E126" s="562"/>
      <c r="F126" s="406"/>
      <c r="G126" s="393"/>
      <c r="H126" s="406"/>
      <c r="I126" s="406"/>
      <c r="J126" s="392"/>
      <c r="K126" s="392"/>
      <c r="L126" s="393"/>
      <c r="M126" s="393"/>
      <c r="N126" s="393"/>
      <c r="O126" s="393"/>
      <c r="P126" s="393"/>
      <c r="Q126" s="393"/>
      <c r="R126" s="393"/>
      <c r="S126" s="393"/>
      <c r="T126" s="393"/>
      <c r="U126" s="393"/>
      <c r="V126" s="394"/>
      <c r="W126" s="395"/>
      <c r="X126" s="396"/>
      <c r="Y126" s="396"/>
      <c r="Z126" s="396"/>
    </row>
    <row r="127" spans="1:26">
      <c r="A127" s="396"/>
      <c r="B127" s="404"/>
      <c r="C127" s="411"/>
      <c r="D127" s="565" t="s">
        <v>1304</v>
      </c>
      <c r="E127" s="565"/>
      <c r="F127" s="406"/>
      <c r="G127" s="393"/>
      <c r="H127" s="406"/>
      <c r="I127" s="407">
        <f>ROUND((SUM(I112:I126))/2,2)</f>
        <v>0</v>
      </c>
      <c r="J127" s="392"/>
      <c r="K127" s="392"/>
      <c r="L127" s="393">
        <f>ROUND((SUM(L112:L126))/2,2)</f>
        <v>0</v>
      </c>
      <c r="M127" s="393">
        <f>ROUND((SUM(M112:M126))/2,2)</f>
        <v>0</v>
      </c>
      <c r="N127" s="393"/>
      <c r="O127" s="393"/>
      <c r="P127" s="409"/>
      <c r="Q127" s="393"/>
      <c r="R127" s="393"/>
      <c r="S127" s="409">
        <f>ROUND((SUM(S112:S126))/2,2)</f>
        <v>0.01</v>
      </c>
      <c r="T127" s="393"/>
      <c r="U127" s="393"/>
      <c r="V127" s="410">
        <f>ROUND((SUM(V112:V126))/2,2)</f>
        <v>0</v>
      </c>
      <c r="W127" s="395"/>
      <c r="X127" s="396"/>
      <c r="Y127" s="396"/>
      <c r="Z127" s="396"/>
    </row>
    <row r="128" spans="1:26">
      <c r="A128" s="221"/>
      <c r="B128" s="413"/>
      <c r="C128" s="414"/>
      <c r="D128" s="609" t="s">
        <v>898</v>
      </c>
      <c r="E128" s="609"/>
      <c r="F128" s="417"/>
      <c r="G128" s="416"/>
      <c r="H128" s="417"/>
      <c r="I128" s="417">
        <f>ROUND((SUM(I84:I127))/3,2)</f>
        <v>0</v>
      </c>
      <c r="J128" s="445"/>
      <c r="K128" s="445">
        <f>ROUND((SUM(K84:K127))/3,2)</f>
        <v>0</v>
      </c>
      <c r="L128" s="416">
        <f>ROUND((SUM(L84:L127))/3,2)</f>
        <v>0</v>
      </c>
      <c r="M128" s="416">
        <f>ROUND((SUM(M84:M127))/3,2)</f>
        <v>0</v>
      </c>
      <c r="N128" s="416"/>
      <c r="O128" s="416"/>
      <c r="P128" s="416"/>
      <c r="Q128" s="416"/>
      <c r="R128" s="416"/>
      <c r="S128" s="416">
        <f>ROUND((SUM(S84:S127))/3,2)</f>
        <v>0.24</v>
      </c>
      <c r="T128" s="416"/>
      <c r="U128" s="416"/>
      <c r="V128" s="418">
        <f>ROUND((SUM(V84:V127))/3,2)</f>
        <v>0.23</v>
      </c>
      <c r="W128" s="220"/>
      <c r="X128" s="221"/>
      <c r="Y128" s="221">
        <f>(SUM(Y84:Y127))</f>
        <v>0</v>
      </c>
      <c r="Z128" s="221">
        <f>(SUM(Z84:Z127))</f>
        <v>0</v>
      </c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0">
    <mergeCell ref="D126:E126"/>
    <mergeCell ref="D127:E127"/>
    <mergeCell ref="D128:E128"/>
    <mergeCell ref="D120:E120"/>
    <mergeCell ref="D121:E121"/>
    <mergeCell ref="D122:E122"/>
    <mergeCell ref="D123:E123"/>
    <mergeCell ref="D124:E124"/>
    <mergeCell ref="D125:E125"/>
    <mergeCell ref="D119:E119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07:E107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95:E95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B77:E77"/>
    <mergeCell ref="B63:D63"/>
    <mergeCell ref="B64:D64"/>
    <mergeCell ref="B65:D65"/>
    <mergeCell ref="B66:D66"/>
    <mergeCell ref="B67:D67"/>
    <mergeCell ref="B68:D68"/>
    <mergeCell ref="B69:D69"/>
    <mergeCell ref="B73:V73"/>
    <mergeCell ref="B75:E75"/>
    <mergeCell ref="I75:P75"/>
    <mergeCell ref="B76:E76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7:H7"/>
    <mergeCell ref="B1:C1"/>
    <mergeCell ref="E1:F1"/>
    <mergeCell ref="H1:I1"/>
    <mergeCell ref="B2:V2"/>
    <mergeCell ref="B3:V3"/>
  </mergeCells>
  <hyperlinks>
    <hyperlink ref="B1:C1" location="A2:A2" tooltip="Klikni na prechod ku Kryciemu listu..." display="Krycí list rozpočtu" xr:uid="{00000000-0004-0000-0D00-000000000000}"/>
    <hyperlink ref="E1:F1" location="A44:A44" tooltip="Klikni na prechod ku rekapitulácii..." display="Rekapitulácia rozpočtu" xr:uid="{00000000-0004-0000-0D00-000001000000}"/>
    <hyperlink ref="H1:I1" location="B73:B73" tooltip="Klikni na prechod k Rozpočet..." display="Rozpočet" xr:uid="{00000000-0004-0000-0D00-000002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5"/>
  <dimension ref="A1:K221"/>
  <sheetViews>
    <sheetView topLeftCell="A38" workbookViewId="0">
      <selection activeCell="F97" sqref="F97"/>
    </sheetView>
  </sheetViews>
  <sheetFormatPr defaultColWidth="12" defaultRowHeight="11.1"/>
  <cols>
    <col min="1" max="1" width="5.5" customWidth="1"/>
    <col min="2" max="2" width="16.6640625" customWidth="1"/>
    <col min="3" max="3" width="17.1640625" customWidth="1"/>
    <col min="4" max="4" width="45.6640625" customWidth="1"/>
    <col min="11" max="11" width="11.1640625" bestFit="1" customWidth="1"/>
  </cols>
  <sheetData>
    <row r="1" spans="1:11" ht="12">
      <c r="A1" s="150"/>
      <c r="B1" s="151" t="s">
        <v>2318</v>
      </c>
      <c r="C1" s="447"/>
      <c r="D1" s="150"/>
      <c r="E1" s="152"/>
      <c r="F1" s="150"/>
      <c r="G1" s="152"/>
      <c r="H1" s="152"/>
      <c r="I1" s="152"/>
      <c r="J1" s="152"/>
      <c r="K1" s="152"/>
    </row>
    <row r="2" spans="1:11">
      <c r="A2" s="150"/>
      <c r="B2" s="150" t="s">
        <v>1379</v>
      </c>
      <c r="C2" s="150" t="s">
        <v>2319</v>
      </c>
      <c r="D2" s="150"/>
      <c r="E2" s="152"/>
      <c r="F2" s="150"/>
      <c r="G2" s="152"/>
      <c r="H2" s="152"/>
      <c r="I2" s="152"/>
      <c r="J2" s="152"/>
      <c r="K2" s="152"/>
    </row>
    <row r="3" spans="1:11">
      <c r="A3" s="150"/>
      <c r="B3" s="150" t="s">
        <v>1381</v>
      </c>
      <c r="C3" s="150" t="s">
        <v>2320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2321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1384</v>
      </c>
      <c r="B5" s="156" t="s">
        <v>59</v>
      </c>
      <c r="C5" s="156" t="s">
        <v>1385</v>
      </c>
      <c r="D5" s="156" t="s">
        <v>56</v>
      </c>
      <c r="E5" s="156" t="s">
        <v>1386</v>
      </c>
      <c r="F5" s="157" t="s">
        <v>1387</v>
      </c>
      <c r="G5" s="158" t="s">
        <v>1388</v>
      </c>
      <c r="H5" s="159"/>
      <c r="I5" s="158" t="s">
        <v>1389</v>
      </c>
      <c r="J5" s="159"/>
      <c r="K5" s="160" t="s">
        <v>1390</v>
      </c>
    </row>
    <row r="6" spans="1:11" ht="12" thickBot="1">
      <c r="A6" s="161"/>
      <c r="B6" s="162"/>
      <c r="C6" s="163"/>
      <c r="D6" s="162"/>
      <c r="E6" s="162"/>
      <c r="F6" s="164"/>
      <c r="G6" s="165" t="s">
        <v>855</v>
      </c>
      <c r="H6" s="166" t="s">
        <v>854</v>
      </c>
      <c r="I6" s="167" t="s">
        <v>855</v>
      </c>
      <c r="J6" s="168" t="s">
        <v>854</v>
      </c>
      <c r="K6" s="169" t="s">
        <v>1391</v>
      </c>
    </row>
    <row r="7" spans="1:11" ht="12">
      <c r="A7" s="152"/>
      <c r="B7" s="170" t="s">
        <v>1392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1393</v>
      </c>
      <c r="C8" s="176" t="s">
        <v>1394</v>
      </c>
      <c r="D8" s="177" t="s">
        <v>1395</v>
      </c>
      <c r="E8" s="174">
        <v>9</v>
      </c>
      <c r="F8" s="174" t="s">
        <v>215</v>
      </c>
      <c r="G8" s="178"/>
      <c r="H8" s="178"/>
      <c r="I8" s="178">
        <f t="shared" ref="I8:I19" si="0">E8*G8</f>
        <v>0</v>
      </c>
      <c r="J8" s="178">
        <f t="shared" ref="J8:J19" si="1">E8*H8</f>
        <v>0</v>
      </c>
      <c r="K8" s="178">
        <f t="shared" ref="K8:K19" si="2">SUM(I8:J8)</f>
        <v>0</v>
      </c>
    </row>
    <row r="9" spans="1:11" ht="24">
      <c r="A9" s="174">
        <v>2</v>
      </c>
      <c r="B9" s="175" t="s">
        <v>1396</v>
      </c>
      <c r="C9" s="179" t="s">
        <v>1397</v>
      </c>
      <c r="D9" s="177" t="s">
        <v>1398</v>
      </c>
      <c r="E9" s="174">
        <v>15</v>
      </c>
      <c r="F9" s="174" t="s">
        <v>215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1399</v>
      </c>
      <c r="C10" s="175">
        <v>8595568930644</v>
      </c>
      <c r="D10" s="177" t="s">
        <v>1400</v>
      </c>
      <c r="E10" s="174">
        <v>8</v>
      </c>
      <c r="F10" s="174" t="s">
        <v>215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1401</v>
      </c>
      <c r="C11" s="179" t="s">
        <v>1402</v>
      </c>
      <c r="D11" s="177" t="s">
        <v>1403</v>
      </c>
      <c r="E11" s="174">
        <v>15</v>
      </c>
      <c r="F11" s="174" t="s">
        <v>215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1404</v>
      </c>
      <c r="C12" s="179">
        <v>8595568930828</v>
      </c>
      <c r="D12" s="177" t="s">
        <v>1405</v>
      </c>
      <c r="E12" s="174">
        <v>1</v>
      </c>
      <c r="F12" s="174" t="s">
        <v>215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1406</v>
      </c>
      <c r="C13" s="175" t="s">
        <v>1407</v>
      </c>
      <c r="D13" s="177" t="s">
        <v>1408</v>
      </c>
      <c r="E13" s="174">
        <v>35</v>
      </c>
      <c r="F13" s="174" t="s">
        <v>215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1409</v>
      </c>
      <c r="C14" s="175">
        <v>752101</v>
      </c>
      <c r="D14" s="177" t="s">
        <v>1410</v>
      </c>
      <c r="E14" s="174">
        <v>6</v>
      </c>
      <c r="F14" s="174" t="s">
        <v>215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1409</v>
      </c>
      <c r="C15" s="175">
        <v>752108</v>
      </c>
      <c r="D15" s="177" t="s">
        <v>1412</v>
      </c>
      <c r="E15" s="174">
        <v>4</v>
      </c>
      <c r="F15" s="174" t="s">
        <v>215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1409</v>
      </c>
      <c r="C16" s="175">
        <v>753180</v>
      </c>
      <c r="D16" s="175" t="s">
        <v>1416</v>
      </c>
      <c r="E16" s="174">
        <v>20</v>
      </c>
      <c r="F16" s="174" t="s">
        <v>215</v>
      </c>
      <c r="G16" s="178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12">
      <c r="A17" s="174">
        <v>10</v>
      </c>
      <c r="B17" s="175" t="s">
        <v>1418</v>
      </c>
      <c r="C17" s="175" t="s">
        <v>1419</v>
      </c>
      <c r="D17" s="175" t="s">
        <v>1420</v>
      </c>
      <c r="E17" s="174">
        <v>2</v>
      </c>
      <c r="F17" s="174" t="s">
        <v>215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12">
      <c r="A18" s="174">
        <v>11</v>
      </c>
      <c r="B18" s="175" t="s">
        <v>1409</v>
      </c>
      <c r="C18" s="181">
        <v>754001</v>
      </c>
      <c r="D18" s="175" t="s">
        <v>1421</v>
      </c>
      <c r="E18" s="174">
        <v>26</v>
      </c>
      <c r="F18" s="174" t="s">
        <v>215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1409</v>
      </c>
      <c r="C19" s="181">
        <v>754002</v>
      </c>
      <c r="D19" s="175" t="s">
        <v>1422</v>
      </c>
      <c r="E19" s="174">
        <v>2</v>
      </c>
      <c r="F19" s="174" t="s">
        <v>215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52"/>
      <c r="B20" s="170" t="s">
        <v>1424</v>
      </c>
      <c r="C20" s="182"/>
      <c r="D20" s="172"/>
      <c r="E20" s="152"/>
      <c r="F20" s="152"/>
      <c r="G20" s="173"/>
      <c r="H20" s="173"/>
      <c r="I20" s="173"/>
      <c r="J20" s="173"/>
      <c r="K20" s="173"/>
    </row>
    <row r="21" spans="1:11" ht="24" customHeight="1">
      <c r="A21" s="174">
        <v>13</v>
      </c>
      <c r="B21" s="175" t="s">
        <v>1425</v>
      </c>
      <c r="C21" s="175"/>
      <c r="D21" s="177" t="s">
        <v>1426</v>
      </c>
      <c r="E21" s="174">
        <v>15</v>
      </c>
      <c r="F21" s="174" t="s">
        <v>215</v>
      </c>
      <c r="G21" s="178"/>
      <c r="H21" s="178"/>
      <c r="I21" s="178">
        <f>E21*G21</f>
        <v>0</v>
      </c>
      <c r="J21" s="178">
        <f>E21*H21</f>
        <v>0</v>
      </c>
      <c r="K21" s="178">
        <f>SUM(I21:J21)</f>
        <v>0</v>
      </c>
    </row>
    <row r="22" spans="1:11" ht="12" customHeight="1">
      <c r="A22" s="174">
        <v>14</v>
      </c>
      <c r="B22" s="175" t="s">
        <v>1427</v>
      </c>
      <c r="C22" s="175"/>
      <c r="D22" s="177" t="s">
        <v>2322</v>
      </c>
      <c r="E22" s="174">
        <v>8</v>
      </c>
      <c r="F22" s="174" t="s">
        <v>215</v>
      </c>
      <c r="G22" s="178"/>
      <c r="H22" s="178"/>
      <c r="I22" s="178">
        <f>E22*G22</f>
        <v>0</v>
      </c>
      <c r="J22" s="178">
        <f>E22*H22</f>
        <v>0</v>
      </c>
      <c r="K22" s="178">
        <f>SUM(I22:J22)</f>
        <v>0</v>
      </c>
    </row>
    <row r="23" spans="1:11" ht="12" customHeight="1">
      <c r="A23" s="174">
        <v>15</v>
      </c>
      <c r="B23" s="175" t="s">
        <v>1429</v>
      </c>
      <c r="C23" s="175"/>
      <c r="D23" s="177" t="s">
        <v>1430</v>
      </c>
      <c r="E23" s="174">
        <v>1</v>
      </c>
      <c r="F23" s="174" t="s">
        <v>215</v>
      </c>
      <c r="G23" s="178"/>
      <c r="H23" s="178"/>
      <c r="I23" s="178">
        <f>E23*G23</f>
        <v>0</v>
      </c>
      <c r="J23" s="178">
        <f>E23*H23</f>
        <v>0</v>
      </c>
      <c r="K23" s="178">
        <f>SUM(I23:J23)</f>
        <v>0</v>
      </c>
    </row>
    <row r="24" spans="1:11" ht="12" customHeight="1">
      <c r="A24" s="174">
        <v>16</v>
      </c>
      <c r="B24" s="175" t="s">
        <v>1433</v>
      </c>
      <c r="C24" s="175"/>
      <c r="D24" s="177" t="s">
        <v>1434</v>
      </c>
      <c r="E24" s="174">
        <v>6</v>
      </c>
      <c r="F24" s="174" t="s">
        <v>215</v>
      </c>
      <c r="G24" s="178"/>
      <c r="H24" s="178"/>
      <c r="I24" s="178">
        <f>E24*G24</f>
        <v>0</v>
      </c>
      <c r="J24" s="178">
        <f>E24*H24</f>
        <v>0</v>
      </c>
      <c r="K24" s="178">
        <f>SUM(I24:J24)</f>
        <v>0</v>
      </c>
    </row>
    <row r="25" spans="1:11" ht="12" customHeight="1">
      <c r="A25" s="174">
        <v>17</v>
      </c>
      <c r="B25" s="175" t="s">
        <v>1435</v>
      </c>
      <c r="C25" s="175" t="s">
        <v>1436</v>
      </c>
      <c r="D25" s="177" t="s">
        <v>1437</v>
      </c>
      <c r="E25" s="174">
        <v>8</v>
      </c>
      <c r="F25" s="174" t="s">
        <v>215</v>
      </c>
      <c r="G25" s="178"/>
      <c r="H25" s="178"/>
      <c r="I25" s="178">
        <f>E25*G25</f>
        <v>0</v>
      </c>
      <c r="J25" s="178">
        <f>E25*H25</f>
        <v>0</v>
      </c>
      <c r="K25" s="178">
        <f>SUM(I25:J25)</f>
        <v>0</v>
      </c>
    </row>
    <row r="26" spans="1:11" ht="12" customHeight="1">
      <c r="A26" s="152"/>
      <c r="B26" s="170" t="s">
        <v>1438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12">
      <c r="A27" s="184" t="s">
        <v>727</v>
      </c>
      <c r="B27" s="183" t="s">
        <v>1441</v>
      </c>
      <c r="C27" s="185"/>
      <c r="D27" s="183" t="s">
        <v>1442</v>
      </c>
      <c r="E27" s="174">
        <v>30</v>
      </c>
      <c r="F27" s="186" t="s">
        <v>1443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11" ht="24" customHeight="1">
      <c r="A28" s="184" t="s">
        <v>731</v>
      </c>
      <c r="B28" s="183" t="s">
        <v>1444</v>
      </c>
      <c r="C28" s="185" t="s">
        <v>1445</v>
      </c>
      <c r="D28" s="183" t="s">
        <v>1446</v>
      </c>
      <c r="E28" s="174">
        <v>30</v>
      </c>
      <c r="F28" s="186" t="s">
        <v>215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11" ht="24" customHeight="1">
      <c r="A29" s="184" t="s">
        <v>735</v>
      </c>
      <c r="B29" s="183" t="s">
        <v>1447</v>
      </c>
      <c r="C29" s="183">
        <v>8595057616035</v>
      </c>
      <c r="D29" s="177" t="s">
        <v>1448</v>
      </c>
      <c r="E29" s="174">
        <v>200</v>
      </c>
      <c r="F29" s="174" t="s">
        <v>1443</v>
      </c>
      <c r="G29" s="178"/>
      <c r="H29" s="178"/>
      <c r="I29" s="178">
        <f>E29*G29</f>
        <v>0</v>
      </c>
      <c r="J29" s="178">
        <f>E29*H29</f>
        <v>0</v>
      </c>
      <c r="K29" s="178">
        <f>SUM(I29:J29)</f>
        <v>0</v>
      </c>
    </row>
    <row r="30" spans="1:11" ht="24" customHeight="1">
      <c r="A30" s="184" t="s">
        <v>739</v>
      </c>
      <c r="B30" s="183" t="s">
        <v>1449</v>
      </c>
      <c r="C30" s="183">
        <v>8595057616042</v>
      </c>
      <c r="D30" s="177" t="s">
        <v>1450</v>
      </c>
      <c r="E30" s="174">
        <v>30</v>
      </c>
      <c r="F30" s="174" t="s">
        <v>1443</v>
      </c>
      <c r="G30" s="178"/>
      <c r="H30" s="178"/>
      <c r="I30" s="178">
        <f>E30*G30</f>
        <v>0</v>
      </c>
      <c r="J30" s="178">
        <f>E30*H30</f>
        <v>0</v>
      </c>
      <c r="K30" s="178">
        <f>SUM(I30:J30)</f>
        <v>0</v>
      </c>
    </row>
    <row r="31" spans="1:11" ht="24" customHeight="1">
      <c r="A31" s="152"/>
      <c r="B31" s="170" t="s">
        <v>1451</v>
      </c>
      <c r="C31" s="182"/>
      <c r="D31" s="172"/>
      <c r="E31" s="152"/>
      <c r="F31" s="152"/>
      <c r="G31" s="172"/>
      <c r="H31" s="173"/>
      <c r="I31" s="173"/>
      <c r="J31" s="173"/>
      <c r="K31" s="173"/>
    </row>
    <row r="32" spans="1:11" ht="24" customHeight="1">
      <c r="A32" s="174">
        <v>22</v>
      </c>
      <c r="B32" s="175" t="s">
        <v>1452</v>
      </c>
      <c r="C32" s="175" t="s">
        <v>1453</v>
      </c>
      <c r="D32" s="177" t="s">
        <v>1454</v>
      </c>
      <c r="E32" s="174">
        <v>40</v>
      </c>
      <c r="F32" s="174" t="s">
        <v>1443</v>
      </c>
      <c r="G32" s="178"/>
      <c r="H32" s="178"/>
      <c r="I32" s="178">
        <f t="shared" ref="I32:I47" si="3">E32*G32</f>
        <v>0</v>
      </c>
      <c r="J32" s="178">
        <f t="shared" ref="J32:J47" si="4">E32*H32</f>
        <v>0</v>
      </c>
      <c r="K32" s="178">
        <f t="shared" ref="K32:K47" si="5">SUM(I32:J32)</f>
        <v>0</v>
      </c>
    </row>
    <row r="33" spans="1:11" ht="24">
      <c r="A33" s="174"/>
      <c r="B33" s="175" t="s">
        <v>1455</v>
      </c>
      <c r="C33" s="175" t="s">
        <v>1456</v>
      </c>
      <c r="D33" s="177" t="s">
        <v>1457</v>
      </c>
      <c r="E33" s="174">
        <v>40</v>
      </c>
      <c r="F33" s="174" t="s">
        <v>1443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5"/>
        <v>0</v>
      </c>
    </row>
    <row r="34" spans="1:11" ht="12" customHeight="1">
      <c r="A34" s="174">
        <v>23</v>
      </c>
      <c r="B34" s="175" t="s">
        <v>1458</v>
      </c>
      <c r="C34" s="175" t="s">
        <v>1459</v>
      </c>
      <c r="D34" s="177" t="s">
        <v>1457</v>
      </c>
      <c r="E34" s="174">
        <v>300</v>
      </c>
      <c r="F34" s="174" t="s">
        <v>1443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5"/>
        <v>0</v>
      </c>
    </row>
    <row r="35" spans="1:11" ht="12" customHeight="1">
      <c r="A35" s="174">
        <v>24</v>
      </c>
      <c r="B35" s="175" t="s">
        <v>1460</v>
      </c>
      <c r="C35" s="175" t="s">
        <v>1461</v>
      </c>
      <c r="D35" s="177" t="s">
        <v>1457</v>
      </c>
      <c r="E35" s="174">
        <v>200</v>
      </c>
      <c r="F35" s="174" t="s">
        <v>1443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5"/>
        <v>0</v>
      </c>
    </row>
    <row r="36" spans="1:11" ht="24" customHeight="1">
      <c r="A36" s="174">
        <v>25</v>
      </c>
      <c r="B36" s="175" t="s">
        <v>1462</v>
      </c>
      <c r="C36" s="175" t="s">
        <v>1463</v>
      </c>
      <c r="D36" s="177" t="s">
        <v>1457</v>
      </c>
      <c r="E36" s="174">
        <v>20</v>
      </c>
      <c r="F36" s="174" t="s">
        <v>1443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si="5"/>
        <v>0</v>
      </c>
    </row>
    <row r="37" spans="1:11" ht="24" customHeight="1">
      <c r="A37" s="174"/>
      <c r="B37" s="175" t="s">
        <v>1464</v>
      </c>
      <c r="C37" s="175" t="s">
        <v>1465</v>
      </c>
      <c r="D37" s="177" t="s">
        <v>1454</v>
      </c>
      <c r="E37" s="174">
        <v>15</v>
      </c>
      <c r="F37" s="174" t="s">
        <v>1443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5"/>
        <v>0</v>
      </c>
    </row>
    <row r="38" spans="1:11" ht="12" customHeight="1">
      <c r="A38" s="174">
        <v>26</v>
      </c>
      <c r="B38" s="175" t="s">
        <v>1468</v>
      </c>
      <c r="C38" s="175" t="s">
        <v>1469</v>
      </c>
      <c r="D38" s="177" t="s">
        <v>1454</v>
      </c>
      <c r="E38" s="174">
        <v>10</v>
      </c>
      <c r="F38" s="174" t="s">
        <v>1443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5"/>
        <v>0</v>
      </c>
    </row>
    <row r="39" spans="1:11" ht="12" customHeight="1">
      <c r="A39" s="174">
        <v>27</v>
      </c>
      <c r="B39" s="175" t="s">
        <v>2323</v>
      </c>
      <c r="C39" s="175" t="s">
        <v>2324</v>
      </c>
      <c r="D39" s="177" t="s">
        <v>1454</v>
      </c>
      <c r="E39" s="174">
        <v>35</v>
      </c>
      <c r="F39" s="174" t="s">
        <v>1443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5"/>
        <v>0</v>
      </c>
    </row>
    <row r="40" spans="1:11" ht="12" customHeight="1">
      <c r="A40" s="174">
        <v>28</v>
      </c>
      <c r="B40" s="175" t="s">
        <v>1470</v>
      </c>
      <c r="C40" s="175"/>
      <c r="D40" s="177" t="s">
        <v>1454</v>
      </c>
      <c r="E40" s="174">
        <v>15</v>
      </c>
      <c r="F40" s="174" t="s">
        <v>1443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5"/>
        <v>0</v>
      </c>
    </row>
    <row r="41" spans="1:11" ht="12" customHeight="1">
      <c r="A41" s="174">
        <v>29</v>
      </c>
      <c r="B41" s="175" t="s">
        <v>1471</v>
      </c>
      <c r="C41" s="175"/>
      <c r="D41" s="177" t="s">
        <v>1454</v>
      </c>
      <c r="E41" s="174">
        <v>10</v>
      </c>
      <c r="F41" s="174" t="s">
        <v>1443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5"/>
        <v>0</v>
      </c>
    </row>
    <row r="42" spans="1:11" ht="12" customHeight="1">
      <c r="A42" s="174">
        <v>30</v>
      </c>
      <c r="B42" s="175" t="s">
        <v>2325</v>
      </c>
      <c r="C42" s="175" t="s">
        <v>2326</v>
      </c>
      <c r="D42" s="177" t="s">
        <v>1454</v>
      </c>
      <c r="E42" s="174">
        <v>5</v>
      </c>
      <c r="F42" s="174" t="s">
        <v>1443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5"/>
        <v>0</v>
      </c>
    </row>
    <row r="43" spans="1:11" ht="12" customHeight="1">
      <c r="A43" s="174">
        <v>31</v>
      </c>
      <c r="B43" s="175" t="s">
        <v>1472</v>
      </c>
      <c r="C43" s="175" t="s">
        <v>1473</v>
      </c>
      <c r="D43" s="177" t="s">
        <v>1454</v>
      </c>
      <c r="E43" s="174">
        <v>5</v>
      </c>
      <c r="F43" s="174" t="s">
        <v>1443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5"/>
        <v>0</v>
      </c>
    </row>
    <row r="44" spans="1:11" ht="12" customHeight="1">
      <c r="A44" s="174">
        <v>32</v>
      </c>
      <c r="B44" s="175" t="s">
        <v>1476</v>
      </c>
      <c r="C44" s="175" t="s">
        <v>1477</v>
      </c>
      <c r="D44" s="177" t="s">
        <v>1454</v>
      </c>
      <c r="E44" s="174">
        <v>5</v>
      </c>
      <c r="F44" s="174" t="s">
        <v>1443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5"/>
        <v>0</v>
      </c>
    </row>
    <row r="45" spans="1:11" ht="12" customHeight="1">
      <c r="A45" s="174">
        <v>33</v>
      </c>
      <c r="B45" s="175" t="s">
        <v>1482</v>
      </c>
      <c r="C45" s="175"/>
      <c r="D45" s="177" t="s">
        <v>1483</v>
      </c>
      <c r="E45" s="174">
        <v>25</v>
      </c>
      <c r="F45" s="174" t="s">
        <v>1443</v>
      </c>
      <c r="G45" s="178"/>
      <c r="H45" s="178"/>
      <c r="I45" s="178">
        <f t="shared" si="3"/>
        <v>0</v>
      </c>
      <c r="J45" s="178">
        <f t="shared" si="4"/>
        <v>0</v>
      </c>
      <c r="K45" s="178">
        <f t="shared" si="5"/>
        <v>0</v>
      </c>
    </row>
    <row r="46" spans="1:11" ht="12" customHeight="1">
      <c r="A46" s="174">
        <v>34</v>
      </c>
      <c r="B46" s="175" t="s">
        <v>1486</v>
      </c>
      <c r="C46" s="175"/>
      <c r="D46" s="177" t="s">
        <v>1487</v>
      </c>
      <c r="E46" s="174">
        <v>15</v>
      </c>
      <c r="F46" s="174" t="s">
        <v>1443</v>
      </c>
      <c r="G46" s="178"/>
      <c r="H46" s="178"/>
      <c r="I46" s="178">
        <f t="shared" si="3"/>
        <v>0</v>
      </c>
      <c r="J46" s="178">
        <f t="shared" si="4"/>
        <v>0</v>
      </c>
      <c r="K46" s="178">
        <f t="shared" si="5"/>
        <v>0</v>
      </c>
    </row>
    <row r="47" spans="1:11" ht="12" customHeight="1">
      <c r="A47" s="174">
        <v>35</v>
      </c>
      <c r="B47" s="175" t="s">
        <v>1488</v>
      </c>
      <c r="C47" s="175"/>
      <c r="D47" s="177" t="s">
        <v>1489</v>
      </c>
      <c r="E47" s="174">
        <v>15</v>
      </c>
      <c r="F47" s="174" t="s">
        <v>1443</v>
      </c>
      <c r="G47" s="178"/>
      <c r="H47" s="178"/>
      <c r="I47" s="178">
        <f t="shared" si="3"/>
        <v>0</v>
      </c>
      <c r="J47" s="178">
        <f t="shared" si="4"/>
        <v>0</v>
      </c>
      <c r="K47" s="178">
        <f t="shared" si="5"/>
        <v>0</v>
      </c>
    </row>
    <row r="48" spans="1:11" ht="12" customHeight="1">
      <c r="A48" s="152"/>
      <c r="B48" s="170" t="s">
        <v>1506</v>
      </c>
      <c r="C48" s="182"/>
      <c r="D48" s="172"/>
      <c r="E48" s="152"/>
      <c r="F48" s="152"/>
      <c r="G48" s="173"/>
      <c r="H48" s="173"/>
      <c r="I48" s="173"/>
      <c r="J48" s="173"/>
      <c r="K48" s="173"/>
    </row>
    <row r="49" spans="1:11" ht="12" customHeight="1">
      <c r="A49" s="184" t="s">
        <v>801</v>
      </c>
      <c r="B49" s="177" t="s">
        <v>1508</v>
      </c>
      <c r="C49" s="177" t="s">
        <v>1509</v>
      </c>
      <c r="D49" s="177" t="s">
        <v>1510</v>
      </c>
      <c r="E49" s="174">
        <v>30</v>
      </c>
      <c r="F49" s="186" t="s">
        <v>1443</v>
      </c>
      <c r="G49" s="178"/>
      <c r="H49" s="178"/>
      <c r="I49" s="178">
        <f t="shared" ref="I49:I66" si="6">E49*G49</f>
        <v>0</v>
      </c>
      <c r="J49" s="178">
        <f t="shared" ref="J49:J66" si="7">E49*H49</f>
        <v>0</v>
      </c>
      <c r="K49" s="178">
        <f t="shared" ref="K49:K66" si="8">SUM(I49:J49)</f>
        <v>0</v>
      </c>
    </row>
    <row r="50" spans="1:11" ht="12" customHeight="1">
      <c r="A50" s="184" t="s">
        <v>805</v>
      </c>
      <c r="B50" s="177" t="s">
        <v>1512</v>
      </c>
      <c r="C50" s="177" t="s">
        <v>1513</v>
      </c>
      <c r="D50" s="177" t="s">
        <v>1514</v>
      </c>
      <c r="E50" s="174">
        <v>55</v>
      </c>
      <c r="F50" s="186" t="s">
        <v>1443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84" t="s">
        <v>809</v>
      </c>
      <c r="B51" s="177" t="s">
        <v>1516</v>
      </c>
      <c r="C51" s="177" t="s">
        <v>1517</v>
      </c>
      <c r="D51" s="177" t="s">
        <v>1518</v>
      </c>
      <c r="E51" s="174">
        <v>60</v>
      </c>
      <c r="F51" s="186" t="s">
        <v>1443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84" t="s">
        <v>813</v>
      </c>
      <c r="B52" s="177" t="s">
        <v>1520</v>
      </c>
      <c r="C52" s="177" t="s">
        <v>1521</v>
      </c>
      <c r="D52" s="187" t="s">
        <v>1522</v>
      </c>
      <c r="E52" s="174">
        <v>20</v>
      </c>
      <c r="F52" s="186" t="s">
        <v>1443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84" t="s">
        <v>817</v>
      </c>
      <c r="B53" s="175" t="s">
        <v>1524</v>
      </c>
      <c r="C53" s="175" t="s">
        <v>1525</v>
      </c>
      <c r="D53" s="177" t="s">
        <v>1526</v>
      </c>
      <c r="E53" s="174">
        <v>5</v>
      </c>
      <c r="F53" s="174" t="s">
        <v>215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84" t="s">
        <v>821</v>
      </c>
      <c r="B54" s="175" t="s">
        <v>1528</v>
      </c>
      <c r="C54" s="175" t="s">
        <v>1529</v>
      </c>
      <c r="D54" s="177" t="s">
        <v>1530</v>
      </c>
      <c r="E54" s="174">
        <v>20</v>
      </c>
      <c r="F54" s="174" t="s">
        <v>215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84" t="s">
        <v>825</v>
      </c>
      <c r="B55" s="175" t="s">
        <v>1532</v>
      </c>
      <c r="C55" s="175" t="s">
        <v>1533</v>
      </c>
      <c r="D55" s="177" t="s">
        <v>1534</v>
      </c>
      <c r="E55" s="174">
        <v>8</v>
      </c>
      <c r="F55" s="174" t="s">
        <v>215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84" t="s">
        <v>829</v>
      </c>
      <c r="B56" s="175" t="s">
        <v>1536</v>
      </c>
      <c r="C56" s="175" t="s">
        <v>1537</v>
      </c>
      <c r="D56" s="177" t="s">
        <v>1538</v>
      </c>
      <c r="E56" s="174">
        <v>4</v>
      </c>
      <c r="F56" s="174" t="s">
        <v>215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84" t="s">
        <v>833</v>
      </c>
      <c r="B57" s="183" t="s">
        <v>1540</v>
      </c>
      <c r="C57" s="183" t="s">
        <v>1541</v>
      </c>
      <c r="D57" s="183" t="s">
        <v>1542</v>
      </c>
      <c r="E57" s="174">
        <v>18</v>
      </c>
      <c r="F57" s="174" t="s">
        <v>215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84" t="s">
        <v>2048</v>
      </c>
      <c r="B58" s="183" t="s">
        <v>1544</v>
      </c>
      <c r="C58" s="183" t="s">
        <v>1545</v>
      </c>
      <c r="D58" s="183" t="s">
        <v>1546</v>
      </c>
      <c r="E58" s="174">
        <v>15</v>
      </c>
      <c r="F58" s="174" t="s">
        <v>215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84" t="s">
        <v>2052</v>
      </c>
      <c r="B59" s="183" t="s">
        <v>1548</v>
      </c>
      <c r="C59" s="183" t="s">
        <v>1549</v>
      </c>
      <c r="D59" s="183" t="s">
        <v>1550</v>
      </c>
      <c r="E59" s="174">
        <v>25</v>
      </c>
      <c r="F59" s="174" t="s">
        <v>215</v>
      </c>
      <c r="G59" s="178"/>
      <c r="H59" s="178"/>
      <c r="I59" s="178">
        <f t="shared" si="6"/>
        <v>0</v>
      </c>
      <c r="J59" s="178">
        <f t="shared" si="7"/>
        <v>0</v>
      </c>
      <c r="K59" s="178">
        <f t="shared" si="8"/>
        <v>0</v>
      </c>
    </row>
    <row r="60" spans="1:11" ht="12" customHeight="1">
      <c r="A60" s="184" t="s">
        <v>2056</v>
      </c>
      <c r="B60" s="175" t="s">
        <v>1556</v>
      </c>
      <c r="C60" s="175" t="s">
        <v>1557</v>
      </c>
      <c r="D60" s="177" t="s">
        <v>1558</v>
      </c>
      <c r="E60" s="174">
        <v>5</v>
      </c>
      <c r="F60" s="174" t="s">
        <v>215</v>
      </c>
      <c r="G60" s="178"/>
      <c r="H60" s="178"/>
      <c r="I60" s="178">
        <f t="shared" si="6"/>
        <v>0</v>
      </c>
      <c r="J60" s="178">
        <f t="shared" si="7"/>
        <v>0</v>
      </c>
      <c r="K60" s="178">
        <f t="shared" si="8"/>
        <v>0</v>
      </c>
    </row>
    <row r="61" spans="1:11" ht="12" customHeight="1">
      <c r="A61" s="184" t="s">
        <v>2061</v>
      </c>
      <c r="B61" s="175" t="s">
        <v>1560</v>
      </c>
      <c r="C61" s="175" t="s">
        <v>1561</v>
      </c>
      <c r="D61" s="177" t="s">
        <v>1562</v>
      </c>
      <c r="E61" s="174">
        <v>10</v>
      </c>
      <c r="F61" s="174" t="s">
        <v>215</v>
      </c>
      <c r="G61" s="178"/>
      <c r="H61" s="178"/>
      <c r="I61" s="178">
        <f t="shared" si="6"/>
        <v>0</v>
      </c>
      <c r="J61" s="178">
        <f t="shared" si="7"/>
        <v>0</v>
      </c>
      <c r="K61" s="178">
        <f t="shared" si="8"/>
        <v>0</v>
      </c>
    </row>
    <row r="62" spans="1:11" ht="12" customHeight="1">
      <c r="A62" s="184" t="s">
        <v>2066</v>
      </c>
      <c r="B62" s="175" t="s">
        <v>1564</v>
      </c>
      <c r="C62" s="175" t="s">
        <v>1565</v>
      </c>
      <c r="D62" s="177" t="s">
        <v>1566</v>
      </c>
      <c r="E62" s="174">
        <v>2</v>
      </c>
      <c r="F62" s="174" t="s">
        <v>215</v>
      </c>
      <c r="G62" s="178"/>
      <c r="H62" s="178"/>
      <c r="I62" s="178">
        <f t="shared" si="6"/>
        <v>0</v>
      </c>
      <c r="J62" s="178">
        <f t="shared" si="7"/>
        <v>0</v>
      </c>
      <c r="K62" s="178">
        <f t="shared" si="8"/>
        <v>0</v>
      </c>
    </row>
    <row r="63" spans="1:11" ht="24" customHeight="1">
      <c r="A63" s="184" t="s">
        <v>2071</v>
      </c>
      <c r="B63" s="175" t="s">
        <v>1568</v>
      </c>
      <c r="C63" s="175" t="s">
        <v>1569</v>
      </c>
      <c r="D63" s="177" t="s">
        <v>1570</v>
      </c>
      <c r="E63" s="174">
        <v>3</v>
      </c>
      <c r="F63" s="174" t="s">
        <v>215</v>
      </c>
      <c r="G63" s="178"/>
      <c r="H63" s="178"/>
      <c r="I63" s="178">
        <f t="shared" si="6"/>
        <v>0</v>
      </c>
      <c r="J63" s="178">
        <f t="shared" si="7"/>
        <v>0</v>
      </c>
      <c r="K63" s="178">
        <f t="shared" si="8"/>
        <v>0</v>
      </c>
    </row>
    <row r="64" spans="1:11" ht="12" customHeight="1">
      <c r="A64" s="184" t="s">
        <v>2074</v>
      </c>
      <c r="B64" s="175" t="s">
        <v>1572</v>
      </c>
      <c r="C64" s="175">
        <v>612117</v>
      </c>
      <c r="D64" s="177" t="s">
        <v>1573</v>
      </c>
      <c r="E64" s="174">
        <v>3</v>
      </c>
      <c r="F64" s="174" t="s">
        <v>215</v>
      </c>
      <c r="G64" s="178"/>
      <c r="H64" s="178"/>
      <c r="I64" s="178">
        <f t="shared" si="6"/>
        <v>0</v>
      </c>
      <c r="J64" s="178">
        <f t="shared" si="7"/>
        <v>0</v>
      </c>
      <c r="K64" s="178">
        <f t="shared" si="8"/>
        <v>0</v>
      </c>
    </row>
    <row r="65" spans="1:11" ht="12" customHeight="1">
      <c r="A65" s="184" t="s">
        <v>2076</v>
      </c>
      <c r="B65" s="175" t="s">
        <v>1575</v>
      </c>
      <c r="C65" s="175" t="s">
        <v>1576</v>
      </c>
      <c r="D65" s="177" t="s">
        <v>1577</v>
      </c>
      <c r="E65" s="174">
        <v>8</v>
      </c>
      <c r="F65" s="174" t="s">
        <v>215</v>
      </c>
      <c r="G65" s="178"/>
      <c r="H65" s="178"/>
      <c r="I65" s="178">
        <f t="shared" si="6"/>
        <v>0</v>
      </c>
      <c r="J65" s="178">
        <f t="shared" si="7"/>
        <v>0</v>
      </c>
      <c r="K65" s="178">
        <f t="shared" si="8"/>
        <v>0</v>
      </c>
    </row>
    <row r="66" spans="1:11" ht="12" customHeight="1">
      <c r="A66" s="184" t="s">
        <v>2078</v>
      </c>
      <c r="B66" s="175" t="s">
        <v>1579</v>
      </c>
      <c r="C66" s="175" t="s">
        <v>1580</v>
      </c>
      <c r="D66" s="177" t="s">
        <v>1581</v>
      </c>
      <c r="E66" s="174">
        <v>11</v>
      </c>
      <c r="F66" s="174" t="s">
        <v>215</v>
      </c>
      <c r="G66" s="178"/>
      <c r="H66" s="178"/>
      <c r="I66" s="178">
        <f t="shared" si="6"/>
        <v>0</v>
      </c>
      <c r="J66" s="178">
        <f t="shared" si="7"/>
        <v>0</v>
      </c>
      <c r="K66" s="178">
        <f t="shared" si="8"/>
        <v>0</v>
      </c>
    </row>
    <row r="67" spans="1:11" ht="12" customHeight="1">
      <c r="A67" s="152"/>
      <c r="B67" s="170" t="s">
        <v>1594</v>
      </c>
      <c r="C67" s="182"/>
      <c r="D67" s="172"/>
      <c r="E67" s="152"/>
      <c r="F67" s="152"/>
      <c r="G67" s="173"/>
      <c r="H67" s="173"/>
      <c r="I67" s="173"/>
      <c r="J67" s="173"/>
      <c r="K67" s="173"/>
    </row>
    <row r="68" spans="1:11" ht="12" customHeight="1">
      <c r="A68" s="174">
        <v>54</v>
      </c>
      <c r="B68" s="175"/>
      <c r="C68" s="175"/>
      <c r="D68" s="177" t="s">
        <v>1596</v>
      </c>
      <c r="E68" s="174">
        <v>35</v>
      </c>
      <c r="F68" s="174" t="s">
        <v>1443</v>
      </c>
      <c r="G68" s="178"/>
      <c r="H68" s="178"/>
      <c r="I68" s="178">
        <f t="shared" ref="I68:I81" si="9">E68*G68</f>
        <v>0</v>
      </c>
      <c r="J68" s="178">
        <f t="shared" ref="J68:J81" si="10">E68*H68</f>
        <v>0</v>
      </c>
      <c r="K68" s="178">
        <f t="shared" ref="K68:K81" si="11">SUM(I68:J68)</f>
        <v>0</v>
      </c>
    </row>
    <row r="69" spans="1:11" ht="12" customHeight="1">
      <c r="A69" s="174">
        <v>55</v>
      </c>
      <c r="B69" s="175"/>
      <c r="C69" s="175"/>
      <c r="D69" s="177" t="s">
        <v>1597</v>
      </c>
      <c r="E69" s="174">
        <v>19</v>
      </c>
      <c r="F69" s="174" t="s">
        <v>215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56</v>
      </c>
      <c r="B70" s="175"/>
      <c r="C70" s="175"/>
      <c r="D70" s="177" t="s">
        <v>1598</v>
      </c>
      <c r="E70" s="174">
        <v>19</v>
      </c>
      <c r="F70" s="174" t="s">
        <v>215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57</v>
      </c>
      <c r="B71" s="175"/>
      <c r="C71" s="175"/>
      <c r="D71" s="177" t="s">
        <v>1599</v>
      </c>
      <c r="E71" s="174">
        <v>2</v>
      </c>
      <c r="F71" s="174" t="s">
        <v>215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74">
        <v>58</v>
      </c>
      <c r="B72" s="175"/>
      <c r="C72" s="175"/>
      <c r="D72" s="177" t="s">
        <v>1600</v>
      </c>
      <c r="E72" s="174">
        <v>16</v>
      </c>
      <c r="F72" s="174" t="s">
        <v>1601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>
      <c r="A73" s="174">
        <v>59</v>
      </c>
      <c r="B73" s="175"/>
      <c r="C73" s="175"/>
      <c r="D73" s="177" t="s">
        <v>1602</v>
      </c>
      <c r="E73" s="174">
        <v>1</v>
      </c>
      <c r="F73" s="174" t="s">
        <v>215</v>
      </c>
      <c r="G73" s="178"/>
      <c r="H73" s="178"/>
      <c r="I73" s="178">
        <f t="shared" si="9"/>
        <v>0</v>
      </c>
      <c r="J73" s="178">
        <f t="shared" si="10"/>
        <v>0</v>
      </c>
      <c r="K73" s="178">
        <f t="shared" si="11"/>
        <v>0</v>
      </c>
    </row>
    <row r="74" spans="1:11" ht="12" customHeight="1">
      <c r="A74" s="174">
        <v>60</v>
      </c>
      <c r="B74" s="188" t="s">
        <v>1603</v>
      </c>
      <c r="C74" s="188"/>
      <c r="D74" s="177" t="s">
        <v>1604</v>
      </c>
      <c r="E74" s="174">
        <v>16</v>
      </c>
      <c r="F74" s="174" t="s">
        <v>1601</v>
      </c>
      <c r="G74" s="178"/>
      <c r="H74" s="178"/>
      <c r="I74" s="178">
        <f t="shared" si="9"/>
        <v>0</v>
      </c>
      <c r="J74" s="178">
        <f t="shared" si="10"/>
        <v>0</v>
      </c>
      <c r="K74" s="178">
        <f t="shared" si="11"/>
        <v>0</v>
      </c>
    </row>
    <row r="75" spans="1:11" ht="12" customHeight="1">
      <c r="A75" s="174">
        <v>61</v>
      </c>
      <c r="B75" s="175"/>
      <c r="C75" s="189"/>
      <c r="D75" s="177" t="s">
        <v>1605</v>
      </c>
      <c r="E75" s="174">
        <v>30</v>
      </c>
      <c r="F75" s="186" t="s">
        <v>1443</v>
      </c>
      <c r="G75" s="178"/>
      <c r="H75" s="178"/>
      <c r="I75" s="178">
        <f t="shared" si="9"/>
        <v>0</v>
      </c>
      <c r="J75" s="178">
        <f t="shared" si="10"/>
        <v>0</v>
      </c>
      <c r="K75" s="178">
        <f t="shared" si="11"/>
        <v>0</v>
      </c>
    </row>
    <row r="76" spans="1:11" ht="12" customHeight="1">
      <c r="A76" s="174">
        <v>62</v>
      </c>
      <c r="B76" s="175"/>
      <c r="C76" s="189"/>
      <c r="D76" s="177" t="s">
        <v>1606</v>
      </c>
      <c r="E76" s="174">
        <v>60</v>
      </c>
      <c r="F76" s="186" t="s">
        <v>1443</v>
      </c>
      <c r="G76" s="178"/>
      <c r="H76" s="178"/>
      <c r="I76" s="178">
        <f t="shared" si="9"/>
        <v>0</v>
      </c>
      <c r="J76" s="178">
        <f t="shared" si="10"/>
        <v>0</v>
      </c>
      <c r="K76" s="178">
        <f t="shared" si="11"/>
        <v>0</v>
      </c>
    </row>
    <row r="77" spans="1:11" ht="12" customHeight="1">
      <c r="A77" s="174">
        <v>63</v>
      </c>
      <c r="B77" s="175"/>
      <c r="C77" s="189"/>
      <c r="D77" s="177" t="s">
        <v>1607</v>
      </c>
      <c r="E77" s="174">
        <v>10</v>
      </c>
      <c r="F77" s="186" t="s">
        <v>1443</v>
      </c>
      <c r="G77" s="178"/>
      <c r="H77" s="178"/>
      <c r="I77" s="178">
        <f t="shared" si="9"/>
        <v>0</v>
      </c>
      <c r="J77" s="178">
        <f t="shared" si="10"/>
        <v>0</v>
      </c>
      <c r="K77" s="178">
        <f t="shared" si="11"/>
        <v>0</v>
      </c>
    </row>
    <row r="78" spans="1:11" ht="12" customHeight="1">
      <c r="A78" s="174">
        <v>64</v>
      </c>
      <c r="B78" s="175"/>
      <c r="C78" s="189"/>
      <c r="D78" s="177" t="s">
        <v>1608</v>
      </c>
      <c r="E78" s="174">
        <v>30</v>
      </c>
      <c r="F78" s="186" t="s">
        <v>1443</v>
      </c>
      <c r="G78" s="178"/>
      <c r="H78" s="178"/>
      <c r="I78" s="178">
        <f t="shared" si="9"/>
        <v>0</v>
      </c>
      <c r="J78" s="178">
        <f t="shared" si="10"/>
        <v>0</v>
      </c>
      <c r="K78" s="178">
        <f t="shared" si="11"/>
        <v>0</v>
      </c>
    </row>
    <row r="79" spans="1:11" ht="12" customHeight="1">
      <c r="A79" s="174">
        <v>65</v>
      </c>
      <c r="B79" s="175"/>
      <c r="C79" s="189"/>
      <c r="D79" s="177" t="s">
        <v>1609</v>
      </c>
      <c r="E79" s="174">
        <v>30</v>
      </c>
      <c r="F79" s="186" t="s">
        <v>1443</v>
      </c>
      <c r="G79" s="178"/>
      <c r="H79" s="178"/>
      <c r="I79" s="178">
        <f t="shared" si="9"/>
        <v>0</v>
      </c>
      <c r="J79" s="178">
        <f t="shared" si="10"/>
        <v>0</v>
      </c>
      <c r="K79" s="178">
        <f t="shared" si="11"/>
        <v>0</v>
      </c>
    </row>
    <row r="80" spans="1:11" ht="12" customHeight="1">
      <c r="A80" s="174">
        <v>66</v>
      </c>
      <c r="B80" s="175"/>
      <c r="C80" s="189"/>
      <c r="D80" s="177" t="s">
        <v>1610</v>
      </c>
      <c r="E80" s="174">
        <v>30</v>
      </c>
      <c r="F80" s="186" t="s">
        <v>1443</v>
      </c>
      <c r="G80" s="178"/>
      <c r="H80" s="178"/>
      <c r="I80" s="178">
        <f t="shared" si="9"/>
        <v>0</v>
      </c>
      <c r="J80" s="178">
        <f t="shared" si="10"/>
        <v>0</v>
      </c>
      <c r="K80" s="178">
        <f t="shared" si="11"/>
        <v>0</v>
      </c>
    </row>
    <row r="81" spans="1:11" ht="12" customHeight="1">
      <c r="A81" s="174">
        <v>67</v>
      </c>
      <c r="B81" s="175"/>
      <c r="C81" s="189"/>
      <c r="D81" s="177" t="s">
        <v>1611</v>
      </c>
      <c r="E81" s="174">
        <v>30</v>
      </c>
      <c r="F81" s="186" t="s">
        <v>1443</v>
      </c>
      <c r="G81" s="178"/>
      <c r="H81" s="178"/>
      <c r="I81" s="178">
        <f t="shared" si="9"/>
        <v>0</v>
      </c>
      <c r="J81" s="178">
        <f t="shared" si="10"/>
        <v>0</v>
      </c>
      <c r="K81" s="178">
        <f t="shared" si="11"/>
        <v>0</v>
      </c>
    </row>
    <row r="82" spans="1:11" ht="12" customHeight="1">
      <c r="A82" s="190"/>
      <c r="B82" s="191" t="s">
        <v>2327</v>
      </c>
      <c r="C82" s="192"/>
      <c r="D82" s="193"/>
      <c r="E82" s="152"/>
      <c r="F82" s="194"/>
      <c r="G82" s="173"/>
      <c r="H82" s="173"/>
      <c r="I82" s="173"/>
      <c r="J82" s="173"/>
      <c r="K82" s="173"/>
    </row>
    <row r="83" spans="1:11" ht="12" customHeight="1">
      <c r="A83" s="184" t="s">
        <v>1543</v>
      </c>
      <c r="B83" s="175" t="s">
        <v>2328</v>
      </c>
      <c r="C83" s="175">
        <v>283049</v>
      </c>
      <c r="D83" s="177" t="s">
        <v>2329</v>
      </c>
      <c r="E83" s="174">
        <v>1</v>
      </c>
      <c r="F83" s="174" t="s">
        <v>215</v>
      </c>
      <c r="G83" s="178"/>
      <c r="H83" s="178"/>
      <c r="I83" s="178">
        <f t="shared" ref="I83:I109" si="12">E83*G83</f>
        <v>0</v>
      </c>
      <c r="J83" s="178">
        <f t="shared" ref="J83:J109" si="13">E83*H83</f>
        <v>0</v>
      </c>
      <c r="K83" s="178">
        <f t="shared" ref="K83:K109" si="14">SUM(I83:J83)</f>
        <v>0</v>
      </c>
    </row>
    <row r="84" spans="1:11" ht="12" customHeight="1">
      <c r="A84" s="184" t="s">
        <v>1547</v>
      </c>
      <c r="B84" s="175" t="s">
        <v>1686</v>
      </c>
      <c r="C84" s="175">
        <v>8595090550945</v>
      </c>
      <c r="D84" s="177" t="s">
        <v>1687</v>
      </c>
      <c r="E84" s="174">
        <v>1</v>
      </c>
      <c r="F84" s="174" t="s">
        <v>215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>
      <c r="A85" s="184" t="s">
        <v>1551</v>
      </c>
      <c r="B85" s="175" t="s">
        <v>1689</v>
      </c>
      <c r="C85" s="175">
        <v>5093594</v>
      </c>
      <c r="D85" s="177" t="s">
        <v>1690</v>
      </c>
      <c r="E85" s="174">
        <v>1</v>
      </c>
      <c r="F85" s="174" t="s">
        <v>215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1555</v>
      </c>
      <c r="B86" s="175" t="s">
        <v>2330</v>
      </c>
      <c r="C86" s="175">
        <v>406466</v>
      </c>
      <c r="D86" s="177" t="s">
        <v>2331</v>
      </c>
      <c r="E86" s="174">
        <v>1</v>
      </c>
      <c r="F86" s="174" t="s">
        <v>215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1559</v>
      </c>
      <c r="B87" s="175" t="s">
        <v>1695</v>
      </c>
      <c r="C87" s="175">
        <v>403545</v>
      </c>
      <c r="D87" s="177" t="s">
        <v>1696</v>
      </c>
      <c r="E87" s="174">
        <v>2</v>
      </c>
      <c r="F87" s="174" t="s">
        <v>215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24" customHeight="1">
      <c r="A88" s="184" t="s">
        <v>1563</v>
      </c>
      <c r="B88" s="175" t="s">
        <v>1698</v>
      </c>
      <c r="C88" s="175">
        <v>403353</v>
      </c>
      <c r="D88" s="177" t="s">
        <v>1699</v>
      </c>
      <c r="E88" s="174">
        <v>1</v>
      </c>
      <c r="F88" s="174" t="s">
        <v>215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12" customHeight="1">
      <c r="A89" s="184" t="s">
        <v>1567</v>
      </c>
      <c r="B89" s="175" t="s">
        <v>1701</v>
      </c>
      <c r="C89" s="175">
        <v>403357</v>
      </c>
      <c r="D89" s="177" t="s">
        <v>1702</v>
      </c>
      <c r="E89" s="174">
        <v>1</v>
      </c>
      <c r="F89" s="174" t="s">
        <v>215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1571</v>
      </c>
      <c r="B90" s="175" t="s">
        <v>1704</v>
      </c>
      <c r="C90" s="175">
        <v>403358</v>
      </c>
      <c r="D90" s="177" t="s">
        <v>1705</v>
      </c>
      <c r="E90" s="174">
        <v>1</v>
      </c>
      <c r="F90" s="174" t="s">
        <v>215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1574</v>
      </c>
      <c r="B91" s="175" t="s">
        <v>2332</v>
      </c>
      <c r="C91" s="175">
        <v>411795</v>
      </c>
      <c r="D91" s="177" t="s">
        <v>2333</v>
      </c>
      <c r="E91" s="174">
        <v>1</v>
      </c>
      <c r="F91" s="174" t="s">
        <v>215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1578</v>
      </c>
      <c r="B92" s="177" t="s">
        <v>1720</v>
      </c>
      <c r="C92" s="175" t="s">
        <v>1721</v>
      </c>
      <c r="D92" s="177" t="s">
        <v>1722</v>
      </c>
      <c r="E92" s="174">
        <v>9</v>
      </c>
      <c r="F92" s="174" t="s">
        <v>215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1582</v>
      </c>
      <c r="B93" s="177" t="s">
        <v>1723</v>
      </c>
      <c r="C93" s="175" t="s">
        <v>1724</v>
      </c>
      <c r="D93" s="177" t="s">
        <v>1725</v>
      </c>
      <c r="E93" s="174">
        <v>1</v>
      </c>
      <c r="F93" s="174" t="s">
        <v>215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 t="s">
        <v>1586</v>
      </c>
      <c r="B94" s="177" t="s">
        <v>1727</v>
      </c>
      <c r="C94" s="175">
        <v>411059</v>
      </c>
      <c r="D94" s="177" t="s">
        <v>1728</v>
      </c>
      <c r="E94" s="174">
        <v>5</v>
      </c>
      <c r="F94" s="174" t="s">
        <v>215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84" t="s">
        <v>1590</v>
      </c>
      <c r="B95" s="175"/>
      <c r="C95" s="175">
        <v>412533</v>
      </c>
      <c r="D95" s="177" t="s">
        <v>1730</v>
      </c>
      <c r="E95" s="174">
        <v>1</v>
      </c>
      <c r="F95" s="174" t="s">
        <v>215</v>
      </c>
      <c r="G95" s="178"/>
      <c r="H95" s="178"/>
      <c r="I95" s="178">
        <f t="shared" si="12"/>
        <v>0</v>
      </c>
      <c r="J95" s="178">
        <f t="shared" si="13"/>
        <v>0</v>
      </c>
      <c r="K95" s="178">
        <f t="shared" si="14"/>
        <v>0</v>
      </c>
    </row>
    <row r="96" spans="1:11" ht="12" customHeight="1">
      <c r="A96" s="184" t="s">
        <v>2334</v>
      </c>
      <c r="B96" s="175" t="s">
        <v>1743</v>
      </c>
      <c r="C96" s="183" t="s">
        <v>1744</v>
      </c>
      <c r="D96" s="177" t="s">
        <v>1745</v>
      </c>
      <c r="E96" s="174">
        <v>4</v>
      </c>
      <c r="F96" s="174" t="s">
        <v>215</v>
      </c>
      <c r="G96" s="178"/>
      <c r="H96" s="178"/>
      <c r="I96" s="178">
        <f t="shared" si="12"/>
        <v>0</v>
      </c>
      <c r="J96" s="178">
        <f t="shared" si="13"/>
        <v>0</v>
      </c>
      <c r="K96" s="178">
        <f t="shared" si="14"/>
        <v>0</v>
      </c>
    </row>
    <row r="97" spans="1:11" ht="12" customHeight="1">
      <c r="A97" s="184" t="s">
        <v>2335</v>
      </c>
      <c r="B97" s="175" t="s">
        <v>1743</v>
      </c>
      <c r="C97" s="183" t="s">
        <v>1747</v>
      </c>
      <c r="D97" s="177" t="s">
        <v>1748</v>
      </c>
      <c r="E97" s="174">
        <v>1</v>
      </c>
      <c r="F97" s="174" t="s">
        <v>215</v>
      </c>
      <c r="G97" s="178"/>
      <c r="H97" s="178"/>
      <c r="I97" s="178">
        <f t="shared" si="12"/>
        <v>0</v>
      </c>
      <c r="J97" s="178">
        <f t="shared" si="13"/>
        <v>0</v>
      </c>
      <c r="K97" s="178">
        <f t="shared" si="14"/>
        <v>0</v>
      </c>
    </row>
    <row r="98" spans="1:11" ht="12" customHeight="1">
      <c r="A98" s="184" t="s">
        <v>2336</v>
      </c>
      <c r="B98" s="175" t="s">
        <v>1743</v>
      </c>
      <c r="C98" s="183" t="s">
        <v>1750</v>
      </c>
      <c r="D98" s="177" t="s">
        <v>1751</v>
      </c>
      <c r="E98" s="174">
        <v>1</v>
      </c>
      <c r="F98" s="174" t="s">
        <v>215</v>
      </c>
      <c r="G98" s="178"/>
      <c r="H98" s="178"/>
      <c r="I98" s="178">
        <f t="shared" si="12"/>
        <v>0</v>
      </c>
      <c r="J98" s="178">
        <f t="shared" si="13"/>
        <v>0</v>
      </c>
      <c r="K98" s="178">
        <f t="shared" si="14"/>
        <v>0</v>
      </c>
    </row>
    <row r="99" spans="1:11" ht="12" customHeight="1">
      <c r="A99" s="184" t="s">
        <v>2337</v>
      </c>
      <c r="B99" s="175" t="s">
        <v>1743</v>
      </c>
      <c r="C99" s="183" t="s">
        <v>1753</v>
      </c>
      <c r="D99" s="177" t="s">
        <v>1754</v>
      </c>
      <c r="E99" s="174">
        <v>2</v>
      </c>
      <c r="F99" s="174" t="s">
        <v>215</v>
      </c>
      <c r="G99" s="178"/>
      <c r="H99" s="178"/>
      <c r="I99" s="178">
        <f t="shared" si="12"/>
        <v>0</v>
      </c>
      <c r="J99" s="178">
        <f t="shared" si="13"/>
        <v>0</v>
      </c>
      <c r="K99" s="178">
        <f t="shared" si="14"/>
        <v>0</v>
      </c>
    </row>
    <row r="100" spans="1:11" ht="12" customHeight="1">
      <c r="A100" s="184" t="s">
        <v>2338</v>
      </c>
      <c r="B100" s="175" t="s">
        <v>1743</v>
      </c>
      <c r="C100" s="183" t="s">
        <v>1756</v>
      </c>
      <c r="D100" s="177" t="s">
        <v>1757</v>
      </c>
      <c r="E100" s="174">
        <v>2</v>
      </c>
      <c r="F100" s="174" t="s">
        <v>215</v>
      </c>
      <c r="G100" s="178"/>
      <c r="H100" s="178"/>
      <c r="I100" s="178">
        <f t="shared" si="12"/>
        <v>0</v>
      </c>
      <c r="J100" s="178">
        <f t="shared" si="13"/>
        <v>0</v>
      </c>
      <c r="K100" s="178">
        <f t="shared" si="14"/>
        <v>0</v>
      </c>
    </row>
    <row r="101" spans="1:11" ht="12" customHeight="1">
      <c r="A101" s="184" t="s">
        <v>2339</v>
      </c>
      <c r="B101" s="175" t="s">
        <v>1743</v>
      </c>
      <c r="C101" s="183" t="s">
        <v>1759</v>
      </c>
      <c r="D101" s="177" t="s">
        <v>1760</v>
      </c>
      <c r="E101" s="174">
        <v>2</v>
      </c>
      <c r="F101" s="174" t="s">
        <v>215</v>
      </c>
      <c r="G101" s="178"/>
      <c r="H101" s="178"/>
      <c r="I101" s="178">
        <f t="shared" si="12"/>
        <v>0</v>
      </c>
      <c r="J101" s="178">
        <f t="shared" si="13"/>
        <v>0</v>
      </c>
      <c r="K101" s="178">
        <f t="shared" si="14"/>
        <v>0</v>
      </c>
    </row>
    <row r="102" spans="1:11" ht="24" customHeight="1">
      <c r="A102" s="184" t="s">
        <v>2340</v>
      </c>
      <c r="B102" s="175"/>
      <c r="C102" s="175"/>
      <c r="D102" s="177" t="s">
        <v>1666</v>
      </c>
      <c r="E102" s="174">
        <v>50</v>
      </c>
      <c r="F102" s="174" t="s">
        <v>215</v>
      </c>
      <c r="G102" s="178"/>
      <c r="H102" s="178"/>
      <c r="I102" s="178">
        <f t="shared" si="12"/>
        <v>0</v>
      </c>
      <c r="J102" s="178">
        <f t="shared" si="13"/>
        <v>0</v>
      </c>
      <c r="K102" s="178">
        <f t="shared" si="14"/>
        <v>0</v>
      </c>
    </row>
    <row r="103" spans="1:11" ht="12" customHeight="1">
      <c r="A103" s="184" t="s">
        <v>2341</v>
      </c>
      <c r="B103" s="175"/>
      <c r="C103" s="175"/>
      <c r="D103" s="177" t="s">
        <v>1668</v>
      </c>
      <c r="E103" s="174">
        <v>1</v>
      </c>
      <c r="F103" s="174" t="s">
        <v>215</v>
      </c>
      <c r="G103" s="178"/>
      <c r="H103" s="178"/>
      <c r="I103" s="178">
        <f t="shared" si="12"/>
        <v>0</v>
      </c>
      <c r="J103" s="178">
        <f t="shared" si="13"/>
        <v>0</v>
      </c>
      <c r="K103" s="178">
        <f t="shared" si="14"/>
        <v>0</v>
      </c>
    </row>
    <row r="104" spans="1:11" ht="12" customHeight="1">
      <c r="A104" s="184" t="s">
        <v>2342</v>
      </c>
      <c r="B104" s="175"/>
      <c r="C104" s="175"/>
      <c r="D104" s="177" t="s">
        <v>1670</v>
      </c>
      <c r="E104" s="174">
        <v>15</v>
      </c>
      <c r="F104" s="174" t="s">
        <v>215</v>
      </c>
      <c r="G104" s="178"/>
      <c r="H104" s="178"/>
      <c r="I104" s="178">
        <f t="shared" si="12"/>
        <v>0</v>
      </c>
      <c r="J104" s="178">
        <f t="shared" si="13"/>
        <v>0</v>
      </c>
      <c r="K104" s="178">
        <f t="shared" si="14"/>
        <v>0</v>
      </c>
    </row>
    <row r="105" spans="1:11" ht="12" customHeight="1">
      <c r="A105" s="184" t="s">
        <v>2343</v>
      </c>
      <c r="B105" s="175"/>
      <c r="C105" s="175"/>
      <c r="D105" s="177" t="s">
        <v>1672</v>
      </c>
      <c r="E105" s="174">
        <v>2</v>
      </c>
      <c r="F105" s="174" t="s">
        <v>215</v>
      </c>
      <c r="G105" s="178"/>
      <c r="H105" s="178"/>
      <c r="I105" s="178">
        <f t="shared" si="12"/>
        <v>0</v>
      </c>
      <c r="J105" s="178">
        <f t="shared" si="13"/>
        <v>0</v>
      </c>
      <c r="K105" s="178">
        <f t="shared" si="14"/>
        <v>0</v>
      </c>
    </row>
    <row r="106" spans="1:11" ht="12" customHeight="1">
      <c r="A106" s="184" t="s">
        <v>2344</v>
      </c>
      <c r="B106" s="175"/>
      <c r="C106" s="175"/>
      <c r="D106" s="177" t="s">
        <v>1674</v>
      </c>
      <c r="E106" s="174">
        <v>1</v>
      </c>
      <c r="F106" s="174" t="s">
        <v>215</v>
      </c>
      <c r="G106" s="178"/>
      <c r="H106" s="178"/>
      <c r="I106" s="178">
        <f t="shared" si="12"/>
        <v>0</v>
      </c>
      <c r="J106" s="178">
        <f t="shared" si="13"/>
        <v>0</v>
      </c>
      <c r="K106" s="178">
        <f t="shared" si="14"/>
        <v>0</v>
      </c>
    </row>
    <row r="107" spans="1:11" ht="12" customHeight="1">
      <c r="A107" s="184" t="s">
        <v>2345</v>
      </c>
      <c r="B107" s="175"/>
      <c r="C107" s="175"/>
      <c r="D107" s="177" t="s">
        <v>1676</v>
      </c>
      <c r="E107" s="174">
        <v>1</v>
      </c>
      <c r="F107" s="174" t="s">
        <v>215</v>
      </c>
      <c r="G107" s="178"/>
      <c r="H107" s="178"/>
      <c r="I107" s="178">
        <f t="shared" si="12"/>
        <v>0</v>
      </c>
      <c r="J107" s="178">
        <f t="shared" si="13"/>
        <v>0</v>
      </c>
      <c r="K107" s="178">
        <f t="shared" si="14"/>
        <v>0</v>
      </c>
    </row>
    <row r="108" spans="1:11" ht="12" customHeight="1">
      <c r="A108" s="184" t="s">
        <v>2346</v>
      </c>
      <c r="B108" s="175"/>
      <c r="C108" s="175"/>
      <c r="D108" s="177" t="s">
        <v>1678</v>
      </c>
      <c r="E108" s="174">
        <v>1</v>
      </c>
      <c r="F108" s="174" t="s">
        <v>215</v>
      </c>
      <c r="G108" s="178"/>
      <c r="H108" s="178"/>
      <c r="I108" s="178">
        <f t="shared" si="12"/>
        <v>0</v>
      </c>
      <c r="J108" s="178">
        <f t="shared" si="13"/>
        <v>0</v>
      </c>
      <c r="K108" s="178">
        <f t="shared" si="14"/>
        <v>0</v>
      </c>
    </row>
    <row r="109" spans="1:11" ht="12" customHeight="1">
      <c r="A109" s="184" t="s">
        <v>1613</v>
      </c>
      <c r="B109" s="175"/>
      <c r="C109" s="175"/>
      <c r="D109" s="177" t="s">
        <v>1680</v>
      </c>
      <c r="E109" s="174">
        <v>1</v>
      </c>
      <c r="F109" s="174" t="s">
        <v>215</v>
      </c>
      <c r="G109" s="178"/>
      <c r="H109" s="178"/>
      <c r="I109" s="178">
        <f t="shared" si="12"/>
        <v>0</v>
      </c>
      <c r="J109" s="178">
        <f t="shared" si="13"/>
        <v>0</v>
      </c>
      <c r="K109" s="178">
        <f t="shared" si="14"/>
        <v>0</v>
      </c>
    </row>
    <row r="110" spans="1:11" ht="12" customHeight="1">
      <c r="A110" s="190"/>
      <c r="B110" s="196" t="s">
        <v>1816</v>
      </c>
      <c r="C110" s="197"/>
      <c r="D110" s="195"/>
      <c r="E110" s="152"/>
      <c r="F110" s="194"/>
      <c r="G110" s="173"/>
      <c r="H110" s="173"/>
      <c r="I110" s="173"/>
      <c r="J110" s="173"/>
      <c r="K110" s="173"/>
    </row>
    <row r="111" spans="1:11" ht="24" customHeight="1">
      <c r="A111" s="184" t="s">
        <v>1616</v>
      </c>
      <c r="B111" s="175"/>
      <c r="C111" s="175">
        <v>170101</v>
      </c>
      <c r="D111" s="177" t="s">
        <v>1818</v>
      </c>
      <c r="E111" s="174">
        <v>0.5</v>
      </c>
      <c r="F111" s="186" t="s">
        <v>1819</v>
      </c>
      <c r="G111" s="178"/>
      <c r="H111" s="178"/>
      <c r="I111" s="178">
        <f t="shared" ref="I111:I121" si="15">E111*G111</f>
        <v>0</v>
      </c>
      <c r="J111" s="178">
        <f t="shared" ref="J111:J121" si="16">E111*H111</f>
        <v>0</v>
      </c>
      <c r="K111" s="178">
        <f t="shared" ref="K111:K121" si="17">SUM(I111:J111)</f>
        <v>0</v>
      </c>
    </row>
    <row r="112" spans="1:11" ht="24" customHeight="1">
      <c r="A112" s="184" t="s">
        <v>1619</v>
      </c>
      <c r="B112" s="175"/>
      <c r="C112" s="175">
        <v>170302</v>
      </c>
      <c r="D112" s="177" t="s">
        <v>1821</v>
      </c>
      <c r="E112" s="174">
        <v>0.5</v>
      </c>
      <c r="F112" s="186" t="s">
        <v>1819</v>
      </c>
      <c r="G112" s="178"/>
      <c r="H112" s="178"/>
      <c r="I112" s="178">
        <f t="shared" si="15"/>
        <v>0</v>
      </c>
      <c r="J112" s="178">
        <f t="shared" si="16"/>
        <v>0</v>
      </c>
      <c r="K112" s="178">
        <f t="shared" si="17"/>
        <v>0</v>
      </c>
    </row>
    <row r="113" spans="1:11" ht="24" customHeight="1">
      <c r="A113" s="184" t="s">
        <v>309</v>
      </c>
      <c r="B113" s="175"/>
      <c r="C113" s="175">
        <v>170504</v>
      </c>
      <c r="D113" s="177" t="s">
        <v>1823</v>
      </c>
      <c r="E113" s="174">
        <v>0.5</v>
      </c>
      <c r="F113" s="186" t="s">
        <v>1819</v>
      </c>
      <c r="G113" s="178"/>
      <c r="H113" s="178"/>
      <c r="I113" s="178">
        <f t="shared" si="15"/>
        <v>0</v>
      </c>
      <c r="J113" s="178">
        <f t="shared" si="16"/>
        <v>0</v>
      </c>
      <c r="K113" s="178">
        <f t="shared" si="17"/>
        <v>0</v>
      </c>
    </row>
    <row r="114" spans="1:11" ht="24" customHeight="1">
      <c r="A114" s="184" t="s">
        <v>1624</v>
      </c>
      <c r="B114" s="175"/>
      <c r="C114" s="175">
        <v>170506</v>
      </c>
      <c r="D114" s="177" t="s">
        <v>1825</v>
      </c>
      <c r="E114" s="174">
        <v>0.5</v>
      </c>
      <c r="F114" s="186" t="s">
        <v>1819</v>
      </c>
      <c r="G114" s="178"/>
      <c r="H114" s="178"/>
      <c r="I114" s="178">
        <f t="shared" si="15"/>
        <v>0</v>
      </c>
      <c r="J114" s="178">
        <f t="shared" si="16"/>
        <v>0</v>
      </c>
      <c r="K114" s="178">
        <f t="shared" si="17"/>
        <v>0</v>
      </c>
    </row>
    <row r="115" spans="1:11" ht="12" customHeight="1">
      <c r="A115" s="184" t="s">
        <v>1627</v>
      </c>
      <c r="B115" s="175"/>
      <c r="C115" s="175">
        <v>170604</v>
      </c>
      <c r="D115" s="177" t="s">
        <v>1827</v>
      </c>
      <c r="E115" s="174">
        <v>0.1</v>
      </c>
      <c r="F115" s="186" t="s">
        <v>1819</v>
      </c>
      <c r="G115" s="178"/>
      <c r="H115" s="178"/>
      <c r="I115" s="178">
        <f t="shared" si="15"/>
        <v>0</v>
      </c>
      <c r="J115" s="178">
        <f t="shared" si="16"/>
        <v>0</v>
      </c>
      <c r="K115" s="178">
        <f t="shared" si="17"/>
        <v>0</v>
      </c>
    </row>
    <row r="116" spans="1:11" ht="12" customHeight="1">
      <c r="A116" s="184" t="s">
        <v>1630</v>
      </c>
      <c r="B116" s="175"/>
      <c r="C116" s="175">
        <v>170904</v>
      </c>
      <c r="D116" s="177" t="s">
        <v>1829</v>
      </c>
      <c r="E116" s="174">
        <v>0.2</v>
      </c>
      <c r="F116" s="186" t="s">
        <v>1819</v>
      </c>
      <c r="G116" s="178"/>
      <c r="H116" s="178"/>
      <c r="I116" s="178">
        <f t="shared" si="15"/>
        <v>0</v>
      </c>
      <c r="J116" s="178">
        <f t="shared" si="16"/>
        <v>0</v>
      </c>
      <c r="K116" s="178">
        <f t="shared" si="17"/>
        <v>0</v>
      </c>
    </row>
    <row r="117" spans="1:11" ht="24" customHeight="1">
      <c r="A117" s="184" t="s">
        <v>1633</v>
      </c>
      <c r="B117" s="175"/>
      <c r="C117" s="175">
        <v>200307</v>
      </c>
      <c r="D117" s="177" t="s">
        <v>1831</v>
      </c>
      <c r="E117" s="174">
        <v>0.2</v>
      </c>
      <c r="F117" s="186" t="s">
        <v>1819</v>
      </c>
      <c r="G117" s="178"/>
      <c r="H117" s="178"/>
      <c r="I117" s="178">
        <f t="shared" si="15"/>
        <v>0</v>
      </c>
      <c r="J117" s="178">
        <f t="shared" si="16"/>
        <v>0</v>
      </c>
      <c r="K117" s="178">
        <f t="shared" si="17"/>
        <v>0</v>
      </c>
    </row>
    <row r="118" spans="1:11" ht="24" customHeight="1">
      <c r="A118" s="184" t="s">
        <v>1636</v>
      </c>
      <c r="B118" s="175"/>
      <c r="C118" s="175"/>
      <c r="D118" s="177" t="s">
        <v>1833</v>
      </c>
      <c r="E118" s="174">
        <v>0.1</v>
      </c>
      <c r="F118" s="186" t="s">
        <v>1819</v>
      </c>
      <c r="G118" s="178"/>
      <c r="H118" s="178"/>
      <c r="I118" s="178">
        <f t="shared" si="15"/>
        <v>0</v>
      </c>
      <c r="J118" s="178">
        <f t="shared" si="16"/>
        <v>0</v>
      </c>
      <c r="K118" s="178">
        <f t="shared" si="17"/>
        <v>0</v>
      </c>
    </row>
    <row r="119" spans="1:11" ht="24" customHeight="1">
      <c r="A119" s="184" t="s">
        <v>1639</v>
      </c>
      <c r="B119" s="175"/>
      <c r="C119" s="175"/>
      <c r="D119" s="177" t="s">
        <v>1835</v>
      </c>
      <c r="E119" s="174">
        <v>0.1</v>
      </c>
      <c r="F119" s="186" t="s">
        <v>1819</v>
      </c>
      <c r="G119" s="178"/>
      <c r="H119" s="178"/>
      <c r="I119" s="178">
        <f t="shared" si="15"/>
        <v>0</v>
      </c>
      <c r="J119" s="178">
        <f t="shared" si="16"/>
        <v>0</v>
      </c>
      <c r="K119" s="178">
        <f t="shared" si="17"/>
        <v>0</v>
      </c>
    </row>
    <row r="120" spans="1:11" ht="12" customHeight="1">
      <c r="A120" s="184" t="s">
        <v>1642</v>
      </c>
      <c r="B120" s="175"/>
      <c r="C120" s="175"/>
      <c r="D120" s="177" t="s">
        <v>1837</v>
      </c>
      <c r="E120" s="174">
        <v>1</v>
      </c>
      <c r="F120" s="186" t="s">
        <v>215</v>
      </c>
      <c r="G120" s="178"/>
      <c r="H120" s="178"/>
      <c r="I120" s="178">
        <f t="shared" si="15"/>
        <v>0</v>
      </c>
      <c r="J120" s="178">
        <f t="shared" si="16"/>
        <v>0</v>
      </c>
      <c r="K120" s="178">
        <f t="shared" si="17"/>
        <v>0</v>
      </c>
    </row>
    <row r="121" spans="1:11" ht="12" customHeight="1" thickBot="1">
      <c r="A121" s="184" t="s">
        <v>1645</v>
      </c>
      <c r="B121" s="175"/>
      <c r="C121" s="175"/>
      <c r="D121" s="177" t="s">
        <v>1839</v>
      </c>
      <c r="E121" s="174">
        <v>30</v>
      </c>
      <c r="F121" s="186" t="s">
        <v>1840</v>
      </c>
      <c r="G121" s="178"/>
      <c r="H121" s="178"/>
      <c r="I121" s="178">
        <f t="shared" si="15"/>
        <v>0</v>
      </c>
      <c r="J121" s="178">
        <f t="shared" si="16"/>
        <v>0</v>
      </c>
      <c r="K121" s="178">
        <f t="shared" si="17"/>
        <v>0</v>
      </c>
    </row>
    <row r="122" spans="1:11" ht="12" customHeight="1">
      <c r="A122" s="152"/>
      <c r="B122" s="182"/>
      <c r="C122" s="198"/>
      <c r="D122" s="172"/>
      <c r="E122" s="152"/>
      <c r="F122" s="152"/>
      <c r="G122" s="199"/>
      <c r="H122" s="200"/>
      <c r="I122" s="201" t="s">
        <v>1389</v>
      </c>
      <c r="J122" s="202" t="s">
        <v>1391</v>
      </c>
      <c r="K122" s="203"/>
    </row>
    <row r="123" spans="1:11" ht="24" customHeight="1" thickBot="1">
      <c r="A123" s="152"/>
      <c r="B123" s="182"/>
      <c r="C123" s="198"/>
      <c r="D123" s="172"/>
      <c r="E123" s="152"/>
      <c r="F123" s="152"/>
      <c r="G123" s="204" t="s">
        <v>1841</v>
      </c>
      <c r="H123" s="205"/>
      <c r="I123" s="206" t="s">
        <v>855</v>
      </c>
      <c r="J123" s="207" t="s">
        <v>854</v>
      </c>
      <c r="K123" s="208" t="s">
        <v>1390</v>
      </c>
    </row>
    <row r="124" spans="1:11" ht="24" customHeight="1">
      <c r="A124" s="152"/>
      <c r="B124" s="182"/>
      <c r="C124" s="198"/>
      <c r="D124" s="172"/>
      <c r="E124" s="152"/>
      <c r="F124" s="152"/>
      <c r="G124" s="204" t="s">
        <v>1842</v>
      </c>
      <c r="H124" s="205"/>
      <c r="I124" s="209">
        <f>SUM(I8:I121)</f>
        <v>0</v>
      </c>
      <c r="J124" s="209">
        <f>SUM(J8:J121)</f>
        <v>0</v>
      </c>
      <c r="K124" s="210"/>
    </row>
    <row r="125" spans="1:11" ht="24" customHeight="1">
      <c r="A125" s="152"/>
      <c r="B125" s="182"/>
      <c r="C125" s="198"/>
      <c r="D125" s="172"/>
      <c r="E125" s="152"/>
      <c r="F125" s="152"/>
      <c r="G125" s="204" t="s">
        <v>1843</v>
      </c>
      <c r="H125" s="205"/>
      <c r="I125" s="209"/>
      <c r="J125" s="209"/>
      <c r="K125" s="210">
        <f>I124+J124</f>
        <v>0</v>
      </c>
    </row>
    <row r="126" spans="1:11" ht="24" customHeight="1">
      <c r="A126" s="152"/>
      <c r="B126" s="182"/>
      <c r="C126" s="198"/>
      <c r="D126" s="172"/>
      <c r="E126" s="152"/>
      <c r="F126" s="152"/>
      <c r="G126" s="204" t="s">
        <v>1844</v>
      </c>
      <c r="H126" s="205"/>
      <c r="I126" s="209"/>
      <c r="J126" s="209"/>
      <c r="K126" s="210">
        <v>0</v>
      </c>
    </row>
    <row r="127" spans="1:11" ht="12" customHeight="1">
      <c r="A127" s="152"/>
      <c r="B127" s="182"/>
      <c r="C127" s="198"/>
      <c r="D127" s="172"/>
      <c r="E127" s="152"/>
      <c r="F127" s="152"/>
      <c r="G127" s="204" t="s">
        <v>1845</v>
      </c>
      <c r="H127" s="205"/>
      <c r="I127" s="209"/>
      <c r="J127" s="209"/>
      <c r="K127" s="210">
        <v>0</v>
      </c>
    </row>
    <row r="128" spans="1:11" ht="12" customHeight="1">
      <c r="A128" s="152"/>
      <c r="B128" s="152"/>
      <c r="C128" s="211"/>
      <c r="D128" s="152"/>
      <c r="E128" s="152"/>
      <c r="F128" s="152"/>
      <c r="G128" s="204" t="s">
        <v>1846</v>
      </c>
      <c r="H128" s="205"/>
      <c r="I128" s="209"/>
      <c r="J128" s="209"/>
      <c r="K128" s="210">
        <v>0</v>
      </c>
    </row>
    <row r="129" spans="1:11" ht="12" customHeight="1">
      <c r="A129" s="152"/>
      <c r="B129" s="152"/>
      <c r="C129" s="211"/>
      <c r="D129" s="152"/>
      <c r="E129" s="152"/>
      <c r="F129" s="152"/>
      <c r="G129" s="204" t="s">
        <v>1678</v>
      </c>
      <c r="H129" s="205"/>
      <c r="I129" s="209"/>
      <c r="J129" s="209"/>
      <c r="K129" s="210">
        <v>0</v>
      </c>
    </row>
    <row r="130" spans="1:11" ht="12" customHeight="1">
      <c r="A130" s="152"/>
      <c r="B130" s="152"/>
      <c r="C130" s="211"/>
      <c r="D130" s="152"/>
      <c r="E130" s="152"/>
      <c r="F130" s="152"/>
      <c r="G130" s="204" t="s">
        <v>1847</v>
      </c>
      <c r="H130" s="205"/>
      <c r="I130" s="209"/>
      <c r="J130" s="209">
        <v>3.8</v>
      </c>
      <c r="K130" s="210">
        <f>J130*K125/100</f>
        <v>0</v>
      </c>
    </row>
    <row r="131" spans="1:11" ht="12" customHeight="1" thickBot="1">
      <c r="A131" s="152"/>
      <c r="B131" s="152"/>
      <c r="C131" s="211"/>
      <c r="D131" s="152"/>
      <c r="E131" s="152"/>
      <c r="F131" s="152"/>
      <c r="G131" s="212" t="s">
        <v>1848</v>
      </c>
      <c r="H131" s="213"/>
      <c r="I131" s="214"/>
      <c r="J131" s="214"/>
      <c r="K131" s="215">
        <f>SUM(K125:K130)</f>
        <v>0</v>
      </c>
    </row>
    <row r="132" spans="1:11" ht="12" customHeight="1">
      <c r="A132" s="184"/>
      <c r="B132" s="175"/>
      <c r="C132" s="175"/>
      <c r="D132" s="177"/>
      <c r="E132" s="174"/>
      <c r="F132" s="174"/>
    </row>
    <row r="133" spans="1:11" ht="12" customHeight="1">
      <c r="A133" s="184"/>
      <c r="B133" s="175"/>
      <c r="C133" s="175"/>
      <c r="D133" s="177"/>
      <c r="E133" s="174"/>
      <c r="F133" s="174"/>
    </row>
    <row r="134" spans="1:11" ht="12" customHeight="1">
      <c r="A134" s="184"/>
      <c r="B134" s="175"/>
      <c r="C134" s="175"/>
      <c r="D134" s="177"/>
      <c r="E134" s="174"/>
      <c r="F134" s="174"/>
    </row>
    <row r="135" spans="1:11" ht="12" customHeight="1">
      <c r="A135" s="184"/>
      <c r="B135" s="175"/>
      <c r="C135" s="175"/>
      <c r="D135" s="177"/>
      <c r="E135" s="174"/>
      <c r="F135" s="174"/>
    </row>
    <row r="136" spans="1:11" ht="12" customHeight="1">
      <c r="A136" s="184"/>
      <c r="B136" s="175"/>
      <c r="C136" s="175"/>
      <c r="D136" s="177"/>
      <c r="E136" s="174"/>
      <c r="F136" s="174"/>
    </row>
    <row r="137" spans="1:11" ht="12" customHeight="1">
      <c r="A137" s="184"/>
      <c r="B137" s="175"/>
      <c r="C137" s="175"/>
      <c r="D137" s="177"/>
      <c r="E137" s="174"/>
      <c r="F137" s="174"/>
    </row>
    <row r="138" spans="1:11" ht="12" customHeight="1">
      <c r="A138" s="184"/>
      <c r="B138" s="175"/>
      <c r="C138" s="175"/>
      <c r="D138" s="177"/>
      <c r="E138" s="174"/>
      <c r="F138" s="174"/>
    </row>
    <row r="139" spans="1:11" ht="12">
      <c r="A139" s="190"/>
      <c r="B139" s="191"/>
      <c r="C139" s="192"/>
      <c r="D139" s="193"/>
      <c r="E139" s="152"/>
      <c r="F139" s="194"/>
    </row>
    <row r="140" spans="1:11" ht="24" customHeight="1">
      <c r="A140" s="184"/>
      <c r="B140" s="175"/>
      <c r="C140" s="175"/>
      <c r="D140" s="177"/>
      <c r="E140" s="174"/>
      <c r="F140" s="174"/>
    </row>
    <row r="141" spans="1:11" ht="12" customHeight="1">
      <c r="A141" s="184"/>
      <c r="B141" s="175"/>
      <c r="C141" s="175"/>
      <c r="D141" s="177"/>
      <c r="E141" s="174"/>
      <c r="F141" s="174"/>
    </row>
    <row r="142" spans="1:11" ht="12" customHeight="1">
      <c r="A142" s="184"/>
      <c r="B142" s="175"/>
      <c r="C142" s="175"/>
      <c r="D142" s="177"/>
      <c r="E142" s="174"/>
      <c r="F142" s="174"/>
    </row>
    <row r="143" spans="1:11" ht="12" customHeight="1">
      <c r="A143" s="184"/>
      <c r="B143" s="175"/>
      <c r="C143" s="175"/>
      <c r="D143" s="177"/>
      <c r="E143" s="174"/>
      <c r="F143" s="174"/>
    </row>
    <row r="144" spans="1:11" ht="12" customHeight="1">
      <c r="A144" s="184"/>
      <c r="B144" s="175"/>
      <c r="C144" s="175"/>
      <c r="D144" s="177"/>
      <c r="E144" s="174"/>
      <c r="F144" s="174"/>
    </row>
    <row r="145" spans="1:6" ht="12" customHeight="1">
      <c r="A145" s="184"/>
      <c r="B145" s="175"/>
      <c r="C145" s="175"/>
      <c r="D145" s="177"/>
      <c r="E145" s="174"/>
      <c r="F145" s="174"/>
    </row>
    <row r="146" spans="1:6" ht="12" customHeight="1">
      <c r="A146" s="184"/>
      <c r="B146" s="175"/>
      <c r="C146" s="175"/>
      <c r="D146" s="177"/>
      <c r="E146" s="174"/>
      <c r="F146" s="174"/>
    </row>
    <row r="147" spans="1:6" ht="12" customHeight="1">
      <c r="A147" s="184"/>
      <c r="B147" s="175"/>
      <c r="C147" s="175"/>
      <c r="D147" s="177"/>
      <c r="E147" s="174"/>
      <c r="F147" s="174"/>
    </row>
    <row r="148" spans="1:6">
      <c r="A148" s="184"/>
      <c r="B148" s="175"/>
      <c r="C148" s="175"/>
      <c r="D148" s="177"/>
      <c r="E148" s="174"/>
      <c r="F148" s="174"/>
    </row>
    <row r="149" spans="1:6" ht="24" customHeight="1">
      <c r="A149" s="184"/>
      <c r="B149" s="177"/>
      <c r="C149" s="175"/>
      <c r="D149" s="177"/>
      <c r="E149" s="174"/>
      <c r="F149" s="174"/>
    </row>
    <row r="150" spans="1:6" ht="24" customHeight="1">
      <c r="A150" s="184"/>
      <c r="B150" s="177"/>
      <c r="C150" s="175"/>
      <c r="D150" s="177"/>
      <c r="E150" s="174"/>
      <c r="F150" s="174"/>
    </row>
    <row r="151" spans="1:6" ht="24" customHeight="1">
      <c r="A151" s="184"/>
      <c r="B151" s="177"/>
      <c r="C151" s="175"/>
      <c r="D151" s="177"/>
      <c r="E151" s="174"/>
      <c r="F151" s="174"/>
    </row>
    <row r="152" spans="1:6" ht="24" customHeight="1">
      <c r="A152" s="184"/>
      <c r="B152" s="177"/>
      <c r="C152" s="175"/>
      <c r="D152" s="177"/>
      <c r="E152" s="174"/>
      <c r="F152" s="174"/>
    </row>
    <row r="153" spans="1:6" ht="24" customHeight="1">
      <c r="A153" s="184"/>
      <c r="B153" s="177"/>
      <c r="C153" s="175"/>
      <c r="D153" s="177"/>
      <c r="E153" s="174"/>
      <c r="F153" s="174"/>
    </row>
    <row r="154" spans="1:6" ht="24" customHeight="1">
      <c r="A154" s="184"/>
      <c r="B154" s="177"/>
      <c r="C154" s="175"/>
      <c r="D154" s="177"/>
      <c r="E154" s="174"/>
      <c r="F154" s="174"/>
    </row>
    <row r="155" spans="1:6" ht="12" customHeight="1">
      <c r="A155" s="184"/>
      <c r="B155" s="175"/>
      <c r="C155" s="175"/>
      <c r="D155" s="177"/>
      <c r="E155" s="174"/>
      <c r="F155" s="174"/>
    </row>
    <row r="156" spans="1:6" ht="12" customHeight="1">
      <c r="A156" s="184"/>
      <c r="B156" s="175"/>
      <c r="C156" s="175"/>
      <c r="D156" s="177"/>
      <c r="E156" s="174"/>
      <c r="F156" s="174"/>
    </row>
    <row r="157" spans="1:6" ht="12" customHeight="1">
      <c r="A157" s="184"/>
      <c r="B157" s="175"/>
      <c r="C157" s="175"/>
      <c r="D157" s="177"/>
      <c r="E157" s="174"/>
      <c r="F157" s="174"/>
    </row>
    <row r="158" spans="1:6" ht="12" customHeight="1">
      <c r="A158" s="184"/>
      <c r="B158" s="175"/>
      <c r="C158" s="175"/>
      <c r="D158" s="177"/>
      <c r="E158" s="174"/>
      <c r="F158" s="174"/>
    </row>
    <row r="159" spans="1:6" ht="24" customHeight="1">
      <c r="A159" s="184"/>
      <c r="B159" s="175"/>
      <c r="C159" s="175"/>
      <c r="D159" s="177"/>
      <c r="E159" s="174"/>
      <c r="F159" s="174"/>
    </row>
    <row r="160" spans="1:6" ht="24" customHeight="1">
      <c r="A160" s="184"/>
      <c r="B160" s="175"/>
      <c r="C160" s="183"/>
      <c r="D160" s="177"/>
      <c r="E160" s="174"/>
      <c r="F160" s="174"/>
    </row>
    <row r="161" spans="1:6" ht="24" customHeight="1">
      <c r="A161" s="184"/>
      <c r="B161" s="175"/>
      <c r="C161" s="183"/>
      <c r="D161" s="177"/>
      <c r="E161" s="174"/>
      <c r="F161" s="174"/>
    </row>
    <row r="162" spans="1:6" ht="24" customHeight="1">
      <c r="A162" s="184"/>
      <c r="B162" s="175"/>
      <c r="C162" s="183"/>
      <c r="D162" s="177"/>
      <c r="E162" s="174"/>
      <c r="F162" s="174"/>
    </row>
    <row r="163" spans="1:6" ht="24" customHeight="1">
      <c r="A163" s="184"/>
      <c r="B163" s="175"/>
      <c r="C163" s="183"/>
      <c r="D163" s="177"/>
      <c r="E163" s="174"/>
      <c r="F163" s="174"/>
    </row>
    <row r="164" spans="1:6" ht="24" customHeight="1">
      <c r="A164" s="184"/>
      <c r="B164" s="175"/>
      <c r="C164" s="183"/>
      <c r="D164" s="177"/>
      <c r="E164" s="174"/>
      <c r="F164" s="174"/>
    </row>
    <row r="165" spans="1:6" ht="24" customHeight="1">
      <c r="A165" s="184"/>
      <c r="B165" s="175"/>
      <c r="C165" s="183"/>
      <c r="D165" s="177"/>
      <c r="E165" s="174"/>
      <c r="F165" s="174"/>
    </row>
    <row r="166" spans="1:6" ht="12" customHeight="1">
      <c r="A166" s="184"/>
      <c r="B166" s="175"/>
      <c r="C166" s="175"/>
      <c r="D166" s="177"/>
      <c r="E166" s="174"/>
      <c r="F166" s="174"/>
    </row>
    <row r="167" spans="1:6" ht="12" customHeight="1">
      <c r="A167" s="184"/>
      <c r="B167" s="175"/>
      <c r="C167" s="175"/>
      <c r="D167" s="177"/>
      <c r="E167" s="174"/>
      <c r="F167" s="174"/>
    </row>
    <row r="168" spans="1:6" ht="12" customHeight="1">
      <c r="A168" s="184"/>
      <c r="B168" s="175"/>
      <c r="C168" s="175"/>
      <c r="D168" s="177"/>
      <c r="E168" s="174"/>
      <c r="F168" s="174"/>
    </row>
    <row r="169" spans="1:6" ht="12" customHeight="1">
      <c r="A169" s="184"/>
      <c r="B169" s="175"/>
      <c r="C169" s="175"/>
      <c r="D169" s="177"/>
      <c r="E169" s="174"/>
      <c r="F169" s="174"/>
    </row>
    <row r="170" spans="1:6" ht="12" customHeight="1">
      <c r="A170" s="184"/>
      <c r="B170" s="175"/>
      <c r="C170" s="175"/>
      <c r="D170" s="177"/>
      <c r="E170" s="174"/>
      <c r="F170" s="174"/>
    </row>
    <row r="171" spans="1:6" ht="12" customHeight="1">
      <c r="A171" s="184"/>
      <c r="B171" s="175"/>
      <c r="C171" s="175"/>
      <c r="D171" s="177"/>
      <c r="E171" s="174"/>
      <c r="F171" s="174"/>
    </row>
    <row r="172" spans="1:6" ht="12" customHeight="1">
      <c r="A172" s="184"/>
      <c r="B172" s="175"/>
      <c r="C172" s="175"/>
      <c r="D172" s="177"/>
      <c r="E172" s="174"/>
      <c r="F172" s="174"/>
    </row>
    <row r="173" spans="1:6" ht="12" customHeight="1">
      <c r="A173" s="184"/>
      <c r="B173" s="175"/>
      <c r="C173" s="175"/>
      <c r="D173" s="177"/>
      <c r="E173" s="174"/>
      <c r="F173" s="174"/>
    </row>
    <row r="174" spans="1:6" ht="12" customHeight="1">
      <c r="A174" s="184"/>
      <c r="B174" s="175"/>
      <c r="C174" s="175"/>
      <c r="D174" s="177"/>
      <c r="E174" s="174"/>
      <c r="F174" s="174"/>
    </row>
    <row r="175" spans="1:6">
      <c r="A175" s="184"/>
      <c r="B175" s="175"/>
      <c r="C175" s="175"/>
      <c r="D175" s="177"/>
      <c r="E175" s="174"/>
      <c r="F175" s="174"/>
    </row>
    <row r="176" spans="1:6">
      <c r="A176" s="184"/>
      <c r="B176" s="175"/>
      <c r="C176" s="175"/>
      <c r="D176" s="177"/>
      <c r="E176" s="174"/>
      <c r="F176" s="174"/>
    </row>
    <row r="177" spans="1:6">
      <c r="A177" s="184"/>
      <c r="B177" s="175"/>
      <c r="C177" s="175"/>
      <c r="D177" s="177"/>
      <c r="E177" s="174"/>
      <c r="F177" s="174"/>
    </row>
    <row r="178" spans="1:6" ht="12">
      <c r="A178" s="190"/>
      <c r="B178" s="191"/>
      <c r="C178" s="192"/>
      <c r="D178" s="193"/>
      <c r="E178" s="152"/>
      <c r="F178" s="194"/>
    </row>
    <row r="179" spans="1:6">
      <c r="A179" s="184"/>
      <c r="B179" s="175"/>
      <c r="C179" s="175"/>
      <c r="D179" s="177"/>
      <c r="E179" s="174"/>
      <c r="F179" s="174"/>
    </row>
    <row r="180" spans="1:6" ht="12" customHeight="1">
      <c r="A180" s="184"/>
      <c r="B180" s="175"/>
      <c r="C180" s="175"/>
      <c r="D180" s="177"/>
      <c r="E180" s="174"/>
      <c r="F180" s="174"/>
    </row>
    <row r="181" spans="1:6" ht="12" customHeight="1">
      <c r="A181" s="184"/>
      <c r="B181" s="175"/>
      <c r="C181" s="175"/>
      <c r="D181" s="177"/>
      <c r="E181" s="174"/>
      <c r="F181" s="174"/>
    </row>
    <row r="182" spans="1:6" ht="12" customHeight="1">
      <c r="A182" s="184"/>
      <c r="B182" s="175"/>
      <c r="C182" s="175"/>
      <c r="D182" s="177"/>
      <c r="E182" s="174"/>
      <c r="F182" s="174"/>
    </row>
    <row r="183" spans="1:6" ht="12" customHeight="1">
      <c r="A183" s="184"/>
      <c r="B183" s="175"/>
      <c r="C183" s="175"/>
      <c r="D183" s="177"/>
      <c r="E183" s="174"/>
      <c r="F183" s="174"/>
    </row>
    <row r="184" spans="1:6" ht="12" customHeight="1">
      <c r="A184" s="184"/>
      <c r="B184" s="175"/>
      <c r="C184" s="175"/>
      <c r="D184" s="177"/>
      <c r="E184" s="174"/>
      <c r="F184" s="174"/>
    </row>
    <row r="185" spans="1:6" ht="12" customHeight="1">
      <c r="A185" s="184"/>
      <c r="B185" s="175"/>
      <c r="C185" s="175"/>
      <c r="D185" s="177"/>
      <c r="E185" s="174"/>
      <c r="F185" s="174"/>
    </row>
    <row r="186" spans="1:6" ht="12" customHeight="1">
      <c r="A186" s="184"/>
      <c r="B186" s="175"/>
      <c r="C186" s="175"/>
      <c r="D186" s="177"/>
      <c r="E186" s="174"/>
      <c r="F186" s="174"/>
    </row>
    <row r="187" spans="1:6">
      <c r="A187" s="184"/>
      <c r="B187" s="175"/>
      <c r="C187" s="175"/>
      <c r="D187" s="177"/>
      <c r="E187" s="174"/>
      <c r="F187" s="174"/>
    </row>
    <row r="188" spans="1:6" ht="12" customHeight="1">
      <c r="A188" s="184"/>
      <c r="B188" s="175"/>
      <c r="C188" s="175"/>
      <c r="D188" s="177"/>
      <c r="E188" s="174"/>
      <c r="F188" s="174"/>
    </row>
    <row r="189" spans="1:6" ht="12" customHeight="1">
      <c r="A189" s="184"/>
      <c r="B189" s="175"/>
      <c r="C189" s="175"/>
      <c r="D189" s="177"/>
      <c r="E189" s="174"/>
      <c r="F189" s="174"/>
    </row>
    <row r="190" spans="1:6" ht="12" customHeight="1">
      <c r="A190" s="184"/>
      <c r="B190" s="175"/>
      <c r="C190" s="175"/>
      <c r="D190" s="177"/>
      <c r="E190" s="174"/>
      <c r="F190" s="174"/>
    </row>
    <row r="191" spans="1:6" ht="12" customHeight="1">
      <c r="A191" s="184"/>
      <c r="B191" s="175"/>
      <c r="C191" s="175"/>
      <c r="D191" s="177"/>
      <c r="E191" s="174"/>
      <c r="F191" s="174"/>
    </row>
    <row r="192" spans="1:6" ht="12" customHeight="1">
      <c r="A192" s="184"/>
      <c r="B192" s="175"/>
      <c r="C192" s="175"/>
      <c r="D192" s="177"/>
      <c r="E192" s="174"/>
      <c r="F192" s="174"/>
    </row>
    <row r="193" spans="1:6" ht="12" customHeight="1">
      <c r="A193" s="184"/>
      <c r="B193" s="175"/>
      <c r="C193" s="175"/>
      <c r="D193" s="177"/>
      <c r="E193" s="174"/>
      <c r="F193" s="174"/>
    </row>
    <row r="194" spans="1:6" ht="12" customHeight="1">
      <c r="A194" s="184"/>
      <c r="B194" s="175"/>
      <c r="C194" s="175"/>
      <c r="D194" s="177"/>
      <c r="E194" s="174"/>
      <c r="F194" s="174"/>
    </row>
    <row r="195" spans="1:6" ht="12" customHeight="1">
      <c r="A195" s="184"/>
      <c r="B195" s="175"/>
      <c r="C195" s="175"/>
      <c r="D195" s="177"/>
      <c r="E195" s="174"/>
      <c r="F195" s="174"/>
    </row>
    <row r="196" spans="1:6" ht="12" customHeight="1">
      <c r="A196" s="184"/>
      <c r="B196" s="175"/>
      <c r="C196" s="175"/>
      <c r="D196" s="177"/>
      <c r="E196" s="174"/>
      <c r="F196" s="174"/>
    </row>
    <row r="197" spans="1:6" ht="12" customHeight="1">
      <c r="A197" s="184"/>
      <c r="B197" s="175"/>
      <c r="C197" s="175"/>
      <c r="D197" s="177"/>
      <c r="E197" s="174"/>
      <c r="F197" s="174"/>
    </row>
    <row r="198" spans="1:6" ht="12" customHeight="1">
      <c r="A198" s="184"/>
      <c r="B198" s="175"/>
      <c r="C198" s="175"/>
      <c r="D198" s="177"/>
      <c r="E198" s="174"/>
      <c r="F198" s="174"/>
    </row>
    <row r="199" spans="1:6" ht="12" customHeight="1">
      <c r="A199" s="184"/>
      <c r="B199" s="175"/>
      <c r="C199" s="175"/>
      <c r="D199" s="177"/>
      <c r="E199" s="174"/>
      <c r="F199" s="174"/>
    </row>
    <row r="200" spans="1:6" ht="12">
      <c r="A200" s="190"/>
      <c r="B200" s="196"/>
      <c r="C200" s="197"/>
      <c r="D200" s="195"/>
      <c r="E200" s="152"/>
      <c r="F200" s="194"/>
    </row>
    <row r="201" spans="1:6" ht="24" customHeight="1">
      <c r="A201" s="184"/>
      <c r="B201" s="175"/>
      <c r="C201" s="175"/>
      <c r="D201" s="177"/>
      <c r="E201" s="174"/>
      <c r="F201" s="186"/>
    </row>
    <row r="202" spans="1:6" ht="24" customHeight="1">
      <c r="A202" s="184"/>
      <c r="B202" s="175"/>
      <c r="C202" s="175"/>
      <c r="D202" s="177"/>
      <c r="E202" s="174"/>
      <c r="F202" s="186"/>
    </row>
    <row r="203" spans="1:6" ht="24" customHeight="1">
      <c r="A203" s="184"/>
      <c r="B203" s="175"/>
      <c r="C203" s="175"/>
      <c r="D203" s="177"/>
      <c r="E203" s="174"/>
      <c r="F203" s="186"/>
    </row>
    <row r="204" spans="1:6" ht="24" customHeight="1">
      <c r="A204" s="184"/>
      <c r="B204" s="175"/>
      <c r="C204" s="175"/>
      <c r="D204" s="177"/>
      <c r="E204" s="174"/>
      <c r="F204" s="186"/>
    </row>
    <row r="205" spans="1:6" ht="24" customHeight="1">
      <c r="A205" s="184"/>
      <c r="B205" s="175"/>
      <c r="C205" s="175"/>
      <c r="D205" s="177"/>
      <c r="E205" s="174"/>
      <c r="F205" s="186"/>
    </row>
    <row r="206" spans="1:6">
      <c r="A206" s="184"/>
      <c r="B206" s="175"/>
      <c r="C206" s="175"/>
      <c r="D206" s="177"/>
      <c r="E206" s="174"/>
      <c r="F206" s="186"/>
    </row>
    <row r="207" spans="1:6">
      <c r="A207" s="184"/>
      <c r="B207" s="175"/>
      <c r="C207" s="175"/>
      <c r="D207" s="177"/>
      <c r="E207" s="174"/>
      <c r="F207" s="186"/>
    </row>
    <row r="208" spans="1:6" ht="24" customHeight="1">
      <c r="A208" s="184"/>
      <c r="B208" s="175"/>
      <c r="C208" s="175"/>
      <c r="D208" s="177"/>
      <c r="E208" s="174"/>
      <c r="F208" s="186"/>
    </row>
    <row r="209" spans="1:6" ht="24" customHeight="1">
      <c r="A209" s="184"/>
      <c r="B209" s="175"/>
      <c r="C209" s="175"/>
      <c r="D209" s="177"/>
      <c r="E209" s="174"/>
      <c r="F209" s="186"/>
    </row>
    <row r="210" spans="1:6">
      <c r="A210" s="184"/>
      <c r="B210" s="175"/>
      <c r="C210" s="175"/>
      <c r="D210" s="177"/>
      <c r="E210" s="174"/>
      <c r="F210" s="186"/>
    </row>
    <row r="211" spans="1:6">
      <c r="A211" s="184"/>
      <c r="B211" s="175"/>
      <c r="C211" s="175"/>
      <c r="D211" s="177"/>
      <c r="E211" s="174"/>
      <c r="F211" s="186"/>
    </row>
    <row r="212" spans="1:6">
      <c r="A212" s="152"/>
      <c r="B212" s="182"/>
      <c r="C212" s="198"/>
      <c r="D212" s="172"/>
      <c r="E212" s="152"/>
      <c r="F212" s="152"/>
    </row>
    <row r="213" spans="1:6">
      <c r="A213" s="152"/>
      <c r="B213" s="182"/>
      <c r="C213" s="198"/>
      <c r="D213" s="172"/>
      <c r="E213" s="152"/>
      <c r="F213" s="152"/>
    </row>
    <row r="214" spans="1:6">
      <c r="A214" s="152"/>
      <c r="B214" s="182"/>
      <c r="C214" s="198"/>
      <c r="D214" s="172"/>
      <c r="E214" s="152"/>
      <c r="F214" s="152"/>
    </row>
    <row r="215" spans="1:6">
      <c r="A215" s="152"/>
      <c r="B215" s="182"/>
      <c r="C215" s="198"/>
      <c r="D215" s="172"/>
      <c r="E215" s="152"/>
      <c r="F215" s="152"/>
    </row>
    <row r="216" spans="1:6">
      <c r="A216" s="152"/>
      <c r="B216" s="182"/>
      <c r="C216" s="198"/>
      <c r="D216" s="172"/>
      <c r="E216" s="152"/>
      <c r="F216" s="152"/>
    </row>
    <row r="217" spans="1:6">
      <c r="A217" s="152"/>
      <c r="B217" s="182"/>
      <c r="C217" s="198"/>
      <c r="D217" s="172"/>
      <c r="E217" s="152"/>
      <c r="F217" s="152"/>
    </row>
    <row r="218" spans="1:6">
      <c r="A218" s="152"/>
      <c r="B218" s="152"/>
      <c r="C218" s="211"/>
      <c r="D218" s="152"/>
      <c r="E218" s="152"/>
      <c r="F218" s="152"/>
    </row>
    <row r="219" spans="1:6">
      <c r="A219" s="152"/>
      <c r="B219" s="152"/>
      <c r="C219" s="211"/>
      <c r="D219" s="152"/>
      <c r="E219" s="152"/>
      <c r="F219" s="152"/>
    </row>
    <row r="220" spans="1:6">
      <c r="A220" s="152"/>
      <c r="B220" s="152"/>
      <c r="C220" s="211"/>
      <c r="D220" s="152"/>
      <c r="E220" s="152"/>
      <c r="F220" s="152"/>
    </row>
    <row r="221" spans="1:6">
      <c r="A221" s="152"/>
      <c r="B221" s="152"/>
      <c r="C221" s="211"/>
      <c r="D221" s="152"/>
      <c r="E221" s="152"/>
      <c r="F221" s="152"/>
    </row>
  </sheetData>
  <phoneticPr fontId="0" type="noConversion"/>
  <conditionalFormatting sqref="G8:K19">
    <cfRule type="cellIs" dxfId="14" priority="5" stopIfTrue="1" operator="equal">
      <formula>0</formula>
    </cfRule>
  </conditionalFormatting>
  <conditionalFormatting sqref="G21:K25">
    <cfRule type="cellIs" dxfId="13" priority="11" stopIfTrue="1" operator="equal">
      <formula>0</formula>
    </cfRule>
  </conditionalFormatting>
  <conditionalFormatting sqref="G27:K30">
    <cfRule type="cellIs" dxfId="12" priority="8" stopIfTrue="1" operator="equal">
      <formula>0</formula>
    </cfRule>
  </conditionalFormatting>
  <conditionalFormatting sqref="G32:K47">
    <cfRule type="cellIs" dxfId="11" priority="1" stopIfTrue="1" operator="equal">
      <formula>0</formula>
    </cfRule>
  </conditionalFormatting>
  <conditionalFormatting sqref="G49:K66">
    <cfRule type="cellIs" dxfId="10" priority="29" stopIfTrue="1" operator="equal">
      <formula>0</formula>
    </cfRule>
  </conditionalFormatting>
  <conditionalFormatting sqref="G68:K81">
    <cfRule type="cellIs" dxfId="9" priority="12" stopIfTrue="1" operator="equal">
      <formula>0</formula>
    </cfRule>
  </conditionalFormatting>
  <conditionalFormatting sqref="G83:K109">
    <cfRule type="cellIs" dxfId="8" priority="10" stopIfTrue="1" operator="equal">
      <formula>0</formula>
    </cfRule>
  </conditionalFormatting>
  <conditionalFormatting sqref="G111:K121">
    <cfRule type="cellIs" dxfId="7" priority="32" stopIfTrue="1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CEAB6-A0AD-1848-84C4-562A70070D2F}">
  <dimension ref="A1:IS191"/>
  <sheetViews>
    <sheetView topLeftCell="A71" workbookViewId="0">
      <selection activeCell="C2" sqref="C2:F2"/>
    </sheetView>
  </sheetViews>
  <sheetFormatPr defaultColWidth="12" defaultRowHeight="11.1"/>
  <cols>
    <col min="1" max="1" width="5.5" customWidth="1"/>
    <col min="2" max="2" width="19.6640625" style="478" customWidth="1"/>
    <col min="3" max="3" width="20.1640625" style="478" customWidth="1"/>
    <col min="4" max="4" width="45.6640625" customWidth="1"/>
    <col min="5" max="5" width="7.1640625" customWidth="1"/>
    <col min="9" max="9" width="11" bestFit="1" customWidth="1"/>
    <col min="11" max="11" width="11.1640625" bestFit="1" customWidth="1"/>
    <col min="14" max="21" width="0" hidden="1" customWidth="1"/>
  </cols>
  <sheetData>
    <row r="1" spans="1:21" ht="12">
      <c r="A1" s="150"/>
      <c r="B1" s="461" t="s">
        <v>1378</v>
      </c>
      <c r="C1" s="191" t="s">
        <v>2347</v>
      </c>
      <c r="D1" s="150"/>
      <c r="E1" s="152"/>
      <c r="F1" s="150"/>
      <c r="G1" s="152"/>
      <c r="H1" s="152"/>
      <c r="I1" s="152"/>
      <c r="J1" s="152"/>
      <c r="K1" s="152"/>
    </row>
    <row r="2" spans="1:21" ht="31.5" customHeight="1">
      <c r="A2" s="150"/>
      <c r="B2" s="150" t="s">
        <v>1379</v>
      </c>
      <c r="C2" s="566" t="s">
        <v>1380</v>
      </c>
      <c r="D2" s="566"/>
      <c r="E2" s="566"/>
      <c r="F2" s="566"/>
      <c r="G2" s="152"/>
      <c r="H2" s="152"/>
      <c r="I2" s="152"/>
      <c r="J2" s="152"/>
      <c r="K2" s="152"/>
    </row>
    <row r="3" spans="1:21" ht="12.95">
      <c r="A3" s="150"/>
      <c r="B3" s="463" t="s">
        <v>1381</v>
      </c>
      <c r="C3" s="464" t="s">
        <v>1382</v>
      </c>
      <c r="D3" s="150"/>
      <c r="E3" s="152"/>
      <c r="F3" s="150"/>
      <c r="G3" s="152"/>
      <c r="H3" s="152"/>
      <c r="I3" s="152"/>
      <c r="J3" s="152"/>
      <c r="K3" s="152"/>
    </row>
    <row r="4" spans="1:21" ht="12" thickBot="1">
      <c r="A4" s="150"/>
      <c r="B4" s="463"/>
      <c r="C4" s="463"/>
      <c r="D4" s="150"/>
      <c r="E4" s="152"/>
      <c r="F4" s="150"/>
      <c r="G4" s="152"/>
      <c r="H4" s="152"/>
      <c r="I4" s="152"/>
      <c r="J4" s="152"/>
      <c r="K4" s="152"/>
    </row>
    <row r="5" spans="1:21">
      <c r="A5" s="155" t="s">
        <v>1384</v>
      </c>
      <c r="B5" s="465" t="s">
        <v>59</v>
      </c>
      <c r="C5" s="465" t="s">
        <v>1385</v>
      </c>
      <c r="D5" s="156" t="s">
        <v>56</v>
      </c>
      <c r="E5" s="156" t="s">
        <v>1386</v>
      </c>
      <c r="F5" s="157" t="s">
        <v>1387</v>
      </c>
      <c r="G5" s="158" t="s">
        <v>1388</v>
      </c>
      <c r="H5" s="159"/>
      <c r="I5" s="158" t="s">
        <v>1389</v>
      </c>
      <c r="J5" s="159"/>
      <c r="K5" s="160" t="s">
        <v>1390</v>
      </c>
    </row>
    <row r="6" spans="1:21" ht="12" thickBot="1">
      <c r="A6" s="161"/>
      <c r="B6" s="466"/>
      <c r="C6" s="467"/>
      <c r="D6" s="162"/>
      <c r="E6" s="162"/>
      <c r="F6" s="164"/>
      <c r="G6" s="165" t="s">
        <v>855</v>
      </c>
      <c r="H6" s="166" t="s">
        <v>854</v>
      </c>
      <c r="I6" s="167" t="s">
        <v>855</v>
      </c>
      <c r="J6" s="168" t="s">
        <v>854</v>
      </c>
      <c r="K6" s="169" t="s">
        <v>1391</v>
      </c>
    </row>
    <row r="7" spans="1:21" ht="12">
      <c r="A7" s="152"/>
      <c r="B7" s="196" t="s">
        <v>1392</v>
      </c>
      <c r="C7" s="469"/>
      <c r="D7" s="172"/>
      <c r="E7" s="152"/>
      <c r="F7" s="152"/>
      <c r="G7" s="173"/>
      <c r="H7" s="173"/>
      <c r="I7" s="173"/>
      <c r="J7" s="173"/>
      <c r="K7" s="173"/>
      <c r="N7" s="468" t="s">
        <v>1850</v>
      </c>
      <c r="O7" s="205"/>
      <c r="P7" s="205" t="s">
        <v>1851</v>
      </c>
      <c r="Q7" s="205" t="s">
        <v>1852</v>
      </c>
      <c r="R7" s="205" t="s">
        <v>1853</v>
      </c>
      <c r="S7" s="205" t="s">
        <v>1854</v>
      </c>
      <c r="T7" s="205" t="s">
        <v>1855</v>
      </c>
      <c r="U7" s="205" t="s">
        <v>1856</v>
      </c>
    </row>
    <row r="8" spans="1:21" ht="24">
      <c r="A8" s="174">
        <v>1</v>
      </c>
      <c r="B8" s="183" t="s">
        <v>1857</v>
      </c>
      <c r="C8" s="176" t="s">
        <v>1858</v>
      </c>
      <c r="D8" s="177" t="s">
        <v>1859</v>
      </c>
      <c r="E8" s="174">
        <v>2</v>
      </c>
      <c r="F8" s="174" t="s">
        <v>215</v>
      </c>
      <c r="G8" s="178"/>
      <c r="H8" s="178"/>
      <c r="I8" s="178">
        <f t="shared" ref="I8:I24" si="0">E8*G8</f>
        <v>0</v>
      </c>
      <c r="J8" s="178">
        <f t="shared" ref="J8:J24" si="1">E8*H8</f>
        <v>0</v>
      </c>
      <c r="K8" s="178">
        <f t="shared" ref="K8:K24" si="2">SUM(I8:J8)</f>
        <v>0</v>
      </c>
      <c r="N8" s="462"/>
      <c r="T8">
        <v>1</v>
      </c>
      <c r="U8">
        <v>1</v>
      </c>
    </row>
    <row r="9" spans="1:21" ht="36">
      <c r="A9" s="174">
        <v>1</v>
      </c>
      <c r="B9" s="183" t="s">
        <v>2348</v>
      </c>
      <c r="C9" s="176" t="s">
        <v>2348</v>
      </c>
      <c r="D9" s="177" t="s">
        <v>2349</v>
      </c>
      <c r="E9" s="174">
        <v>2</v>
      </c>
      <c r="F9" s="174" t="s">
        <v>215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  <c r="N9" s="462"/>
      <c r="T9">
        <v>2</v>
      </c>
    </row>
    <row r="10" spans="1:21" ht="24">
      <c r="A10" s="174">
        <v>1</v>
      </c>
      <c r="B10" s="183" t="s">
        <v>1393</v>
      </c>
      <c r="C10" s="176" t="s">
        <v>1394</v>
      </c>
      <c r="D10" s="177" t="s">
        <v>1395</v>
      </c>
      <c r="E10" s="174">
        <v>6</v>
      </c>
      <c r="F10" s="174" t="s">
        <v>215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21" ht="36">
      <c r="A11" s="174">
        <v>4</v>
      </c>
      <c r="B11" s="183" t="s">
        <v>1401</v>
      </c>
      <c r="C11" s="179" t="s">
        <v>1402</v>
      </c>
      <c r="D11" s="177" t="s">
        <v>1403</v>
      </c>
      <c r="E11" s="174">
        <v>1</v>
      </c>
      <c r="F11" s="174" t="s">
        <v>215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21" ht="12">
      <c r="A12" s="174">
        <v>5</v>
      </c>
      <c r="B12" s="183" t="s">
        <v>1404</v>
      </c>
      <c r="C12" s="179" t="s">
        <v>1860</v>
      </c>
      <c r="D12" s="177" t="s">
        <v>1405</v>
      </c>
      <c r="E12" s="174">
        <v>1</v>
      </c>
      <c r="F12" s="174" t="s">
        <v>215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21" ht="24">
      <c r="A13" s="174">
        <v>6</v>
      </c>
      <c r="B13" s="183" t="s">
        <v>1861</v>
      </c>
      <c r="C13" s="183" t="s">
        <v>1862</v>
      </c>
      <c r="D13" s="177" t="s">
        <v>1863</v>
      </c>
      <c r="E13" s="174">
        <v>7</v>
      </c>
      <c r="F13" s="174" t="s">
        <v>215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  <c r="T13">
        <v>2</v>
      </c>
      <c r="U13">
        <v>5</v>
      </c>
    </row>
    <row r="14" spans="1:21" ht="12">
      <c r="A14" s="174">
        <v>6</v>
      </c>
      <c r="B14" s="183" t="s">
        <v>1861</v>
      </c>
      <c r="C14" s="183" t="s">
        <v>1864</v>
      </c>
      <c r="D14" s="177" t="s">
        <v>1865</v>
      </c>
      <c r="E14" s="174">
        <f>3</f>
        <v>3</v>
      </c>
      <c r="F14" s="174" t="s">
        <v>215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  <c r="T14">
        <v>3</v>
      </c>
    </row>
    <row r="15" spans="1:21" ht="24">
      <c r="A15" s="174">
        <v>6</v>
      </c>
      <c r="B15" s="183" t="s">
        <v>1861</v>
      </c>
      <c r="C15" s="183" t="s">
        <v>1866</v>
      </c>
      <c r="D15" s="177" t="s">
        <v>1867</v>
      </c>
      <c r="E15" s="174">
        <f>2+3</f>
        <v>5</v>
      </c>
      <c r="F15" s="174" t="s">
        <v>215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  <c r="T15">
        <v>3</v>
      </c>
      <c r="U15">
        <v>2</v>
      </c>
    </row>
    <row r="16" spans="1:21" ht="12">
      <c r="A16" s="174">
        <v>6</v>
      </c>
      <c r="B16" s="183" t="s">
        <v>1861</v>
      </c>
      <c r="C16" s="175" t="s">
        <v>1868</v>
      </c>
      <c r="D16" s="177" t="s">
        <v>1869</v>
      </c>
      <c r="E16" s="174">
        <v>1</v>
      </c>
      <c r="F16" s="174" t="s">
        <v>215</v>
      </c>
      <c r="G16" s="178"/>
      <c r="H16" s="178"/>
      <c r="I16" s="178">
        <f>E16*G16</f>
        <v>0</v>
      </c>
      <c r="J16" s="178">
        <f>E16*H16</f>
        <v>0</v>
      </c>
      <c r="K16" s="178">
        <f>SUM(I16:J16)</f>
        <v>0</v>
      </c>
      <c r="R16">
        <v>1</v>
      </c>
    </row>
    <row r="17" spans="1:21" ht="24">
      <c r="A17" s="174">
        <v>6</v>
      </c>
      <c r="B17" s="183" t="s">
        <v>1861</v>
      </c>
      <c r="C17" s="175" t="s">
        <v>1870</v>
      </c>
      <c r="D17" s="177" t="s">
        <v>1871</v>
      </c>
      <c r="E17" s="174">
        <v>1</v>
      </c>
      <c r="F17" s="174" t="s">
        <v>215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  <c r="T17">
        <v>1</v>
      </c>
    </row>
    <row r="18" spans="1:21" ht="24">
      <c r="A18" s="174">
        <v>7</v>
      </c>
      <c r="B18" s="183" t="s">
        <v>1409</v>
      </c>
      <c r="C18" s="183">
        <v>753149</v>
      </c>
      <c r="D18" s="177" t="s">
        <v>1872</v>
      </c>
      <c r="E18" s="174">
        <v>9</v>
      </c>
      <c r="F18" s="174" t="s">
        <v>215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  <c r="T18">
        <v>5</v>
      </c>
      <c r="U18">
        <v>4</v>
      </c>
    </row>
    <row r="19" spans="1:21" ht="24">
      <c r="A19" s="174">
        <v>8</v>
      </c>
      <c r="B19" s="183" t="s">
        <v>1409</v>
      </c>
      <c r="C19" s="183">
        <v>753148</v>
      </c>
      <c r="D19" s="177" t="s">
        <v>1873</v>
      </c>
      <c r="E19" s="174">
        <v>1</v>
      </c>
      <c r="F19" s="174" t="s">
        <v>215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  <c r="T19" t="s">
        <v>2350</v>
      </c>
    </row>
    <row r="20" spans="1:21" ht="24">
      <c r="A20" s="174">
        <v>9</v>
      </c>
      <c r="B20" s="183" t="s">
        <v>1874</v>
      </c>
      <c r="C20" s="183">
        <v>50446</v>
      </c>
      <c r="D20" s="175" t="s">
        <v>1875</v>
      </c>
      <c r="E20" s="174">
        <v>1</v>
      </c>
      <c r="F20" s="174" t="s">
        <v>215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21" ht="12">
      <c r="A21" s="174">
        <v>11</v>
      </c>
      <c r="B21" s="183" t="s">
        <v>1409</v>
      </c>
      <c r="C21" s="176">
        <v>754001</v>
      </c>
      <c r="D21" s="175" t="s">
        <v>1421</v>
      </c>
      <c r="E21" s="174">
        <v>10</v>
      </c>
      <c r="F21" s="174" t="s">
        <v>215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21" ht="36" customHeight="1">
      <c r="A22" s="174">
        <v>11</v>
      </c>
      <c r="B22" s="183" t="s">
        <v>1891</v>
      </c>
      <c r="C22" s="471" t="s">
        <v>1892</v>
      </c>
      <c r="D22" s="175" t="s">
        <v>1893</v>
      </c>
      <c r="E22" s="174">
        <v>1</v>
      </c>
      <c r="F22" s="174" t="s">
        <v>215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  <c r="T22">
        <v>5</v>
      </c>
      <c r="U22">
        <v>0</v>
      </c>
    </row>
    <row r="23" spans="1:21" ht="28.5" customHeight="1">
      <c r="A23" s="174">
        <v>11</v>
      </c>
      <c r="B23" s="183" t="s">
        <v>1894</v>
      </c>
      <c r="C23" s="471" t="s">
        <v>1895</v>
      </c>
      <c r="D23" s="175" t="s">
        <v>2351</v>
      </c>
      <c r="E23" s="174">
        <v>5</v>
      </c>
      <c r="F23" s="174" t="s">
        <v>215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  <c r="T23">
        <v>5</v>
      </c>
      <c r="U23">
        <v>0</v>
      </c>
    </row>
    <row r="24" spans="1:21" ht="12">
      <c r="A24" s="174">
        <v>11</v>
      </c>
      <c r="B24" s="183" t="s">
        <v>1894</v>
      </c>
      <c r="C24" s="471" t="s">
        <v>1897</v>
      </c>
      <c r="D24" s="175" t="s">
        <v>1898</v>
      </c>
      <c r="E24" s="174">
        <v>5</v>
      </c>
      <c r="F24" s="174" t="s">
        <v>215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21" ht="12" customHeight="1">
      <c r="A25" s="152"/>
      <c r="B25" s="196" t="s">
        <v>1438</v>
      </c>
      <c r="C25" s="195"/>
      <c r="D25" s="172"/>
      <c r="E25" s="152"/>
      <c r="F25" s="152"/>
      <c r="G25" s="173"/>
      <c r="H25" s="173"/>
      <c r="I25" s="173"/>
      <c r="J25" s="173"/>
      <c r="K25" s="173"/>
    </row>
    <row r="26" spans="1:21" ht="24">
      <c r="A26" s="184" t="s">
        <v>762</v>
      </c>
      <c r="B26" s="183" t="s">
        <v>2352</v>
      </c>
      <c r="C26" s="183" t="s">
        <v>1900</v>
      </c>
      <c r="D26" s="183" t="s">
        <v>1901</v>
      </c>
      <c r="E26" s="174">
        <v>80</v>
      </c>
      <c r="F26" s="186" t="s">
        <v>226</v>
      </c>
      <c r="G26" s="178"/>
      <c r="H26" s="178"/>
      <c r="I26" s="178">
        <f>E26*G26</f>
        <v>0</v>
      </c>
      <c r="J26" s="178">
        <f>E26*H26</f>
        <v>0</v>
      </c>
      <c r="K26" s="178">
        <f>SUM(I26:J26)</f>
        <v>0</v>
      </c>
      <c r="N26" s="462"/>
    </row>
    <row r="27" spans="1:21" ht="24" customHeight="1">
      <c r="A27" s="184" t="s">
        <v>735</v>
      </c>
      <c r="B27" s="183" t="s">
        <v>1447</v>
      </c>
      <c r="C27" s="183" t="s">
        <v>1902</v>
      </c>
      <c r="D27" s="177" t="s">
        <v>1448</v>
      </c>
      <c r="E27" s="174">
        <v>120</v>
      </c>
      <c r="F27" s="174" t="s">
        <v>1443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21" ht="24" customHeight="1">
      <c r="A28" s="184" t="s">
        <v>739</v>
      </c>
      <c r="B28" s="183" t="s">
        <v>1449</v>
      </c>
      <c r="C28" s="183" t="s">
        <v>1903</v>
      </c>
      <c r="D28" s="177" t="s">
        <v>1450</v>
      </c>
      <c r="E28" s="174">
        <v>30</v>
      </c>
      <c r="F28" s="174" t="s">
        <v>1443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21" ht="24" customHeight="1">
      <c r="A29" s="152"/>
      <c r="B29" s="196" t="s">
        <v>1451</v>
      </c>
      <c r="C29" s="195"/>
      <c r="D29" s="172"/>
      <c r="E29" s="152"/>
      <c r="F29" s="152"/>
      <c r="G29" s="172"/>
      <c r="H29" s="173"/>
      <c r="I29" s="173"/>
      <c r="J29" s="173"/>
      <c r="K29" s="173"/>
    </row>
    <row r="30" spans="1:21" ht="12" customHeight="1">
      <c r="A30" s="174">
        <v>30</v>
      </c>
      <c r="B30" s="183" t="s">
        <v>1904</v>
      </c>
      <c r="C30" s="183" t="s">
        <v>1905</v>
      </c>
      <c r="D30" s="177" t="s">
        <v>1906</v>
      </c>
      <c r="E30" s="174">
        <v>620</v>
      </c>
      <c r="F30" s="174" t="s">
        <v>1443</v>
      </c>
      <c r="G30" s="178"/>
      <c r="H30" s="178"/>
      <c r="I30" s="178">
        <f t="shared" ref="I30:I44" si="3">E30*G30</f>
        <v>0</v>
      </c>
      <c r="J30" s="178">
        <f t="shared" ref="J30:J44" si="4">E30*H30</f>
        <v>0</v>
      </c>
      <c r="K30" s="178">
        <f t="shared" ref="K30:K31" si="5">SUM(I30:J30)</f>
        <v>0</v>
      </c>
      <c r="T30">
        <f>(27+20+26+20)+(64+52+50+40+32+17+20+20+40+20+22)+(30+30+28+30+28)</f>
        <v>616</v>
      </c>
    </row>
    <row r="31" spans="1:21" ht="25.5" customHeight="1">
      <c r="A31" s="174"/>
      <c r="B31" s="183" t="s">
        <v>1907</v>
      </c>
      <c r="C31" s="183" t="s">
        <v>1908</v>
      </c>
      <c r="D31" s="177" t="s">
        <v>1909</v>
      </c>
      <c r="E31" s="174">
        <v>80</v>
      </c>
      <c r="F31" s="174" t="s">
        <v>1443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  <c r="N31" s="462"/>
      <c r="T31">
        <f>(25+20+15+20+15+15+15+18+25)+(25+18+13+18+25+10+15+25)</f>
        <v>317</v>
      </c>
    </row>
    <row r="32" spans="1:21" ht="24" customHeight="1">
      <c r="A32" s="174">
        <v>22</v>
      </c>
      <c r="B32" s="183" t="s">
        <v>1910</v>
      </c>
      <c r="C32" s="183" t="s">
        <v>1911</v>
      </c>
      <c r="D32" s="177" t="s">
        <v>1912</v>
      </c>
      <c r="E32" s="174">
        <v>330</v>
      </c>
      <c r="F32" s="174" t="s">
        <v>1443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ref="K32:K35" si="6">SUM(I32:J32)</f>
        <v>0</v>
      </c>
      <c r="O32">
        <v>12</v>
      </c>
    </row>
    <row r="33" spans="1:253" ht="12" customHeight="1">
      <c r="A33" s="174">
        <v>31</v>
      </c>
      <c r="B33" s="183" t="s">
        <v>1458</v>
      </c>
      <c r="C33" s="183" t="s">
        <v>1459</v>
      </c>
      <c r="D33" s="177" t="s">
        <v>1457</v>
      </c>
      <c r="E33" s="174">
        <v>10</v>
      </c>
      <c r="F33" s="174" t="s">
        <v>1443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6"/>
        <v>0</v>
      </c>
      <c r="N33" s="462"/>
    </row>
    <row r="34" spans="1:253" ht="12" customHeight="1">
      <c r="A34" s="174">
        <v>32</v>
      </c>
      <c r="B34" s="183" t="s">
        <v>1460</v>
      </c>
      <c r="C34" s="183" t="s">
        <v>1461</v>
      </c>
      <c r="D34" s="177" t="s">
        <v>1457</v>
      </c>
      <c r="E34" s="174">
        <v>11</v>
      </c>
      <c r="F34" s="174" t="s">
        <v>1443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6"/>
        <v>0</v>
      </c>
      <c r="N34" s="462"/>
    </row>
    <row r="35" spans="1:253" ht="12" customHeight="1">
      <c r="A35" s="174">
        <v>34</v>
      </c>
      <c r="B35" s="183" t="s">
        <v>1913</v>
      </c>
      <c r="C35" s="183"/>
      <c r="D35" s="177" t="s">
        <v>1914</v>
      </c>
      <c r="E35" s="174">
        <v>11</v>
      </c>
      <c r="F35" s="174" t="s">
        <v>1443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6"/>
        <v>0</v>
      </c>
    </row>
    <row r="36" spans="1:253" ht="12" customHeight="1">
      <c r="A36" s="174">
        <v>60</v>
      </c>
      <c r="B36" s="473" t="s">
        <v>1603</v>
      </c>
      <c r="C36" s="472"/>
      <c r="D36" s="177" t="s">
        <v>1604</v>
      </c>
      <c r="E36" s="174">
        <v>12</v>
      </c>
      <c r="F36" s="174" t="s">
        <v>1601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ref="K36:K44" si="7">SUM(I36:J36)</f>
        <v>0</v>
      </c>
    </row>
    <row r="37" spans="1:253" ht="12" customHeight="1">
      <c r="A37" s="174">
        <v>61</v>
      </c>
      <c r="B37" s="183"/>
      <c r="C37" s="185"/>
      <c r="D37" s="177" t="s">
        <v>1605</v>
      </c>
      <c r="E37" s="174">
        <v>30</v>
      </c>
      <c r="F37" s="186" t="s">
        <v>1443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7"/>
        <v>0</v>
      </c>
    </row>
    <row r="38" spans="1:253" ht="12" customHeight="1">
      <c r="A38" s="174">
        <v>62</v>
      </c>
      <c r="B38" s="183"/>
      <c r="C38" s="185"/>
      <c r="D38" s="177" t="s">
        <v>1606</v>
      </c>
      <c r="E38" s="174">
        <v>30</v>
      </c>
      <c r="F38" s="186" t="s">
        <v>1443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7"/>
        <v>0</v>
      </c>
    </row>
    <row r="39" spans="1:253" ht="12" customHeight="1">
      <c r="A39" s="174">
        <v>63</v>
      </c>
      <c r="B39" s="183"/>
      <c r="C39" s="185"/>
      <c r="D39" s="177" t="s">
        <v>1607</v>
      </c>
      <c r="E39" s="174">
        <v>20</v>
      </c>
      <c r="F39" s="186" t="s">
        <v>1443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7"/>
        <v>0</v>
      </c>
    </row>
    <row r="40" spans="1:253" ht="12" customHeight="1">
      <c r="A40" s="174">
        <v>64</v>
      </c>
      <c r="B40" s="183"/>
      <c r="C40" s="185"/>
      <c r="D40" s="177" t="s">
        <v>1608</v>
      </c>
      <c r="E40" s="174">
        <v>20</v>
      </c>
      <c r="F40" s="186" t="s">
        <v>1443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7"/>
        <v>0</v>
      </c>
    </row>
    <row r="41" spans="1:253" ht="12" customHeight="1">
      <c r="A41" s="174">
        <v>65</v>
      </c>
      <c r="B41" s="183"/>
      <c r="C41" s="185"/>
      <c r="D41" s="177" t="s">
        <v>1609</v>
      </c>
      <c r="E41" s="174">
        <v>20</v>
      </c>
      <c r="F41" s="186" t="s">
        <v>1443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7"/>
        <v>0</v>
      </c>
    </row>
    <row r="42" spans="1:253" ht="12" customHeight="1">
      <c r="A42" s="174">
        <v>66</v>
      </c>
      <c r="B42" s="183"/>
      <c r="C42" s="185"/>
      <c r="D42" s="177" t="s">
        <v>1610</v>
      </c>
      <c r="E42" s="174">
        <v>20</v>
      </c>
      <c r="F42" s="186" t="s">
        <v>1443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7"/>
        <v>0</v>
      </c>
    </row>
    <row r="43" spans="1:253" ht="12" customHeight="1">
      <c r="A43" s="174">
        <v>67</v>
      </c>
      <c r="B43" s="183"/>
      <c r="C43" s="185"/>
      <c r="D43" s="177" t="s">
        <v>1611</v>
      </c>
      <c r="E43" s="174">
        <v>20</v>
      </c>
      <c r="F43" s="186" t="s">
        <v>1443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7"/>
        <v>0</v>
      </c>
    </row>
    <row r="44" spans="1:253" s="152" customFormat="1" ht="12">
      <c r="A44" s="174">
        <v>68</v>
      </c>
      <c r="B44" s="183"/>
      <c r="C44" s="185"/>
      <c r="D44" s="177" t="s">
        <v>1915</v>
      </c>
      <c r="E44" s="174">
        <v>1</v>
      </c>
      <c r="F44" s="186" t="s">
        <v>215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7"/>
        <v>0</v>
      </c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</row>
    <row r="45" spans="1:253" ht="24" customHeight="1">
      <c r="A45" s="190"/>
      <c r="B45" s="473" t="s">
        <v>2353</v>
      </c>
      <c r="C45" s="474"/>
      <c r="D45" s="193"/>
      <c r="E45" s="152"/>
      <c r="F45" s="194"/>
      <c r="G45" s="173"/>
      <c r="H45" s="173"/>
      <c r="I45" s="173"/>
      <c r="J45" s="173"/>
      <c r="K45" s="173"/>
      <c r="N45" s="462"/>
    </row>
    <row r="46" spans="1:253" ht="24" customHeight="1">
      <c r="A46" s="184" t="s">
        <v>1613</v>
      </c>
      <c r="B46" s="183" t="s">
        <v>1917</v>
      </c>
      <c r="C46" s="183" t="s">
        <v>2354</v>
      </c>
      <c r="D46" s="177" t="s">
        <v>1919</v>
      </c>
      <c r="E46" s="174">
        <v>1</v>
      </c>
      <c r="F46" s="174" t="s">
        <v>215</v>
      </c>
      <c r="G46" s="178"/>
      <c r="H46" s="178"/>
      <c r="I46" s="178">
        <f t="shared" ref="I46:I51" si="8">E46*G46</f>
        <v>0</v>
      </c>
      <c r="J46" s="178">
        <f t="shared" ref="J46:J51" si="9">E46*H46</f>
        <v>0</v>
      </c>
      <c r="K46" s="178">
        <f t="shared" ref="K46:K51" si="10">SUM(I46:J46)</f>
        <v>0</v>
      </c>
      <c r="N46" s="462"/>
    </row>
    <row r="47" spans="1:253" ht="36">
      <c r="A47" s="184" t="s">
        <v>1616</v>
      </c>
      <c r="B47" s="183" t="s">
        <v>1920</v>
      </c>
      <c r="C47" s="183" t="s">
        <v>1921</v>
      </c>
      <c r="D47" s="177" t="s">
        <v>1922</v>
      </c>
      <c r="E47" s="174">
        <v>1</v>
      </c>
      <c r="F47" s="174" t="s">
        <v>215</v>
      </c>
      <c r="G47" s="178"/>
      <c r="H47" s="178"/>
      <c r="I47" s="178">
        <f t="shared" si="8"/>
        <v>0</v>
      </c>
      <c r="J47" s="178">
        <f t="shared" si="9"/>
        <v>0</v>
      </c>
      <c r="K47" s="178">
        <f t="shared" si="10"/>
        <v>0</v>
      </c>
      <c r="N47" s="462"/>
    </row>
    <row r="48" spans="1:253" ht="24" customHeight="1">
      <c r="A48" s="184" t="s">
        <v>1619</v>
      </c>
      <c r="B48" s="183" t="s">
        <v>1923</v>
      </c>
      <c r="C48" s="183" t="s">
        <v>1924</v>
      </c>
      <c r="D48" s="177" t="s">
        <v>1925</v>
      </c>
      <c r="E48" s="174">
        <v>2</v>
      </c>
      <c r="F48" s="174" t="s">
        <v>215</v>
      </c>
      <c r="G48" s="178"/>
      <c r="H48" s="178"/>
      <c r="I48" s="178">
        <f t="shared" si="8"/>
        <v>0</v>
      </c>
      <c r="J48" s="178">
        <f t="shared" si="9"/>
        <v>0</v>
      </c>
      <c r="K48" s="178">
        <f t="shared" si="10"/>
        <v>0</v>
      </c>
      <c r="N48" s="462"/>
    </row>
    <row r="49" spans="1:14" ht="12" customHeight="1">
      <c r="A49" s="184" t="s">
        <v>309</v>
      </c>
      <c r="B49" s="183" t="s">
        <v>1926</v>
      </c>
      <c r="C49" s="183" t="s">
        <v>1927</v>
      </c>
      <c r="D49" s="177" t="s">
        <v>1928</v>
      </c>
      <c r="E49" s="174">
        <v>1</v>
      </c>
      <c r="F49" s="174" t="s">
        <v>215</v>
      </c>
      <c r="G49" s="178"/>
      <c r="H49" s="178"/>
      <c r="I49" s="178">
        <f t="shared" si="8"/>
        <v>0</v>
      </c>
      <c r="J49" s="178">
        <f t="shared" si="9"/>
        <v>0</v>
      </c>
      <c r="K49" s="178">
        <f t="shared" si="10"/>
        <v>0</v>
      </c>
      <c r="N49" s="462"/>
    </row>
    <row r="50" spans="1:14" ht="24">
      <c r="A50" s="184" t="s">
        <v>1624</v>
      </c>
      <c r="B50" s="183" t="s">
        <v>1929</v>
      </c>
      <c r="C50" s="183" t="s">
        <v>1929</v>
      </c>
      <c r="D50" s="177" t="s">
        <v>1930</v>
      </c>
      <c r="E50" s="174">
        <v>1</v>
      </c>
      <c r="F50" s="174" t="s">
        <v>215</v>
      </c>
      <c r="G50" s="178"/>
      <c r="H50" s="178"/>
      <c r="I50" s="178">
        <f t="shared" si="8"/>
        <v>0</v>
      </c>
      <c r="J50" s="178">
        <f t="shared" si="9"/>
        <v>0</v>
      </c>
      <c r="K50" s="178">
        <f t="shared" si="10"/>
        <v>0</v>
      </c>
      <c r="N50" s="462"/>
    </row>
    <row r="51" spans="1:14" ht="12" customHeight="1">
      <c r="A51" s="184" t="s">
        <v>1675</v>
      </c>
      <c r="B51" s="183"/>
      <c r="C51" s="183"/>
      <c r="D51" s="177" t="s">
        <v>1676</v>
      </c>
      <c r="E51" s="174">
        <v>1</v>
      </c>
      <c r="F51" s="174" t="s">
        <v>215</v>
      </c>
      <c r="G51" s="178"/>
      <c r="H51" s="178"/>
      <c r="I51" s="178">
        <f t="shared" si="8"/>
        <v>0</v>
      </c>
      <c r="J51" s="178">
        <f t="shared" si="9"/>
        <v>0</v>
      </c>
      <c r="K51" s="178">
        <f t="shared" si="10"/>
        <v>0</v>
      </c>
      <c r="N51" s="462"/>
    </row>
    <row r="52" spans="1:14" ht="12">
      <c r="A52" s="190"/>
      <c r="B52" s="473" t="s">
        <v>2355</v>
      </c>
      <c r="C52" s="474"/>
      <c r="D52" s="193"/>
      <c r="E52" s="152"/>
      <c r="F52" s="194"/>
      <c r="G52" s="173"/>
      <c r="H52" s="173"/>
      <c r="I52" s="173"/>
      <c r="J52" s="173"/>
      <c r="K52" s="173"/>
      <c r="N52" s="462"/>
    </row>
    <row r="53" spans="1:14" ht="24" customHeight="1">
      <c r="A53" s="184" t="s">
        <v>1613</v>
      </c>
      <c r="B53" s="183" t="s">
        <v>1932</v>
      </c>
      <c r="C53" s="183" t="s">
        <v>2356</v>
      </c>
      <c r="D53" s="177" t="s">
        <v>2357</v>
      </c>
      <c r="E53" s="174">
        <v>1</v>
      </c>
      <c r="F53" s="174" t="s">
        <v>215</v>
      </c>
      <c r="G53" s="178"/>
      <c r="H53" s="178"/>
      <c r="I53" s="178">
        <f t="shared" ref="I53:I66" si="11">E53*G53</f>
        <v>0</v>
      </c>
      <c r="J53" s="178">
        <f t="shared" ref="J53:J66" si="12">E53*H53</f>
        <v>0</v>
      </c>
      <c r="K53" s="178">
        <f t="shared" ref="K53:K66" si="13">SUM(I53:J53)</f>
        <v>0</v>
      </c>
      <c r="N53" s="462"/>
    </row>
    <row r="54" spans="1:14" ht="24" customHeight="1">
      <c r="A54" s="184" t="s">
        <v>1613</v>
      </c>
      <c r="B54" s="183" t="s">
        <v>1935</v>
      </c>
      <c r="C54" s="183" t="s">
        <v>1936</v>
      </c>
      <c r="D54" s="177" t="s">
        <v>1937</v>
      </c>
      <c r="E54" s="174">
        <v>1</v>
      </c>
      <c r="F54" s="174" t="s">
        <v>215</v>
      </c>
      <c r="G54" s="178"/>
      <c r="H54" s="178"/>
      <c r="I54" s="178">
        <f t="shared" si="11"/>
        <v>0</v>
      </c>
      <c r="J54" s="178">
        <f t="shared" si="12"/>
        <v>0</v>
      </c>
      <c r="K54" s="178">
        <f t="shared" si="13"/>
        <v>0</v>
      </c>
      <c r="N54" s="462"/>
    </row>
    <row r="55" spans="1:14" ht="24" customHeight="1">
      <c r="A55" s="184" t="s">
        <v>1613</v>
      </c>
      <c r="B55" s="183" t="s">
        <v>1935</v>
      </c>
      <c r="C55" s="183" t="s">
        <v>1938</v>
      </c>
      <c r="D55" s="177" t="s">
        <v>1939</v>
      </c>
      <c r="E55" s="174">
        <v>2</v>
      </c>
      <c r="F55" s="174" t="s">
        <v>215</v>
      </c>
      <c r="G55" s="178"/>
      <c r="H55" s="178"/>
      <c r="I55" s="178">
        <f t="shared" si="11"/>
        <v>0</v>
      </c>
      <c r="J55" s="178">
        <f t="shared" si="12"/>
        <v>0</v>
      </c>
      <c r="K55" s="178">
        <f t="shared" si="13"/>
        <v>0</v>
      </c>
      <c r="N55" s="462"/>
    </row>
    <row r="56" spans="1:14" ht="24" customHeight="1">
      <c r="A56" s="184" t="s">
        <v>1613</v>
      </c>
      <c r="B56" s="183" t="s">
        <v>1935</v>
      </c>
      <c r="C56" s="183" t="s">
        <v>1940</v>
      </c>
      <c r="D56" s="177" t="s">
        <v>1941</v>
      </c>
      <c r="E56" s="174">
        <v>1</v>
      </c>
      <c r="F56" s="174" t="s">
        <v>215</v>
      </c>
      <c r="G56" s="178"/>
      <c r="H56" s="178"/>
      <c r="I56" s="178">
        <f t="shared" si="11"/>
        <v>0</v>
      </c>
      <c r="J56" s="178">
        <f t="shared" si="12"/>
        <v>0</v>
      </c>
      <c r="K56" s="178">
        <f t="shared" si="13"/>
        <v>0</v>
      </c>
      <c r="N56" s="462"/>
    </row>
    <row r="57" spans="1:14" ht="24" customHeight="1">
      <c r="A57" s="184" t="s">
        <v>1613</v>
      </c>
      <c r="B57" s="183" t="s">
        <v>1942</v>
      </c>
      <c r="C57" s="183" t="s">
        <v>2358</v>
      </c>
      <c r="D57" s="177" t="s">
        <v>2359</v>
      </c>
      <c r="E57" s="174">
        <v>1</v>
      </c>
      <c r="F57" s="174" t="s">
        <v>215</v>
      </c>
      <c r="G57" s="475"/>
      <c r="H57" s="178"/>
      <c r="I57" s="178">
        <f t="shared" si="11"/>
        <v>0</v>
      </c>
      <c r="J57" s="178">
        <f t="shared" si="12"/>
        <v>0</v>
      </c>
      <c r="K57" s="178">
        <f t="shared" si="13"/>
        <v>0</v>
      </c>
      <c r="N57" s="462"/>
    </row>
    <row r="58" spans="1:14" ht="24" customHeight="1">
      <c r="A58" s="184" t="s">
        <v>1613</v>
      </c>
      <c r="B58" s="183" t="s">
        <v>1948</v>
      </c>
      <c r="C58" s="183" t="s">
        <v>1949</v>
      </c>
      <c r="D58" s="177" t="s">
        <v>1950</v>
      </c>
      <c r="E58" s="174">
        <v>1</v>
      </c>
      <c r="F58" s="174" t="s">
        <v>215</v>
      </c>
      <c r="G58" s="178"/>
      <c r="H58" s="178"/>
      <c r="I58" s="178">
        <f t="shared" si="11"/>
        <v>0</v>
      </c>
      <c r="J58" s="178">
        <f t="shared" si="12"/>
        <v>0</v>
      </c>
      <c r="K58" s="178">
        <f t="shared" si="13"/>
        <v>0</v>
      </c>
      <c r="N58" s="462"/>
    </row>
    <row r="59" spans="1:14" ht="48">
      <c r="A59" s="184" t="s">
        <v>1613</v>
      </c>
      <c r="B59" s="183" t="s">
        <v>1942</v>
      </c>
      <c r="C59" s="183" t="s">
        <v>1951</v>
      </c>
      <c r="D59" s="177" t="s">
        <v>1952</v>
      </c>
      <c r="E59" s="174">
        <v>24</v>
      </c>
      <c r="F59" s="174" t="s">
        <v>215</v>
      </c>
      <c r="G59" s="178"/>
      <c r="H59" s="178"/>
      <c r="I59" s="178">
        <f t="shared" si="11"/>
        <v>0</v>
      </c>
      <c r="J59" s="178">
        <f t="shared" si="12"/>
        <v>0</v>
      </c>
      <c r="K59" s="178">
        <f t="shared" si="13"/>
        <v>0</v>
      </c>
      <c r="N59" s="462"/>
    </row>
    <row r="60" spans="1:14" ht="48">
      <c r="A60" s="184" t="s">
        <v>1613</v>
      </c>
      <c r="B60" s="183" t="s">
        <v>1942</v>
      </c>
      <c r="C60" s="183" t="s">
        <v>1953</v>
      </c>
      <c r="D60" s="177" t="s">
        <v>1954</v>
      </c>
      <c r="E60" s="174">
        <v>4</v>
      </c>
      <c r="F60" s="174" t="s">
        <v>215</v>
      </c>
      <c r="G60" s="178"/>
      <c r="H60" s="178"/>
      <c r="I60" s="178">
        <f t="shared" si="11"/>
        <v>0</v>
      </c>
      <c r="J60" s="178">
        <f t="shared" si="12"/>
        <v>0</v>
      </c>
      <c r="K60" s="178">
        <f t="shared" si="13"/>
        <v>0</v>
      </c>
      <c r="N60" s="462"/>
    </row>
    <row r="61" spans="1:14" ht="24">
      <c r="A61" s="184" t="s">
        <v>1613</v>
      </c>
      <c r="B61" s="183" t="s">
        <v>1942</v>
      </c>
      <c r="C61" s="183" t="s">
        <v>1955</v>
      </c>
      <c r="D61" s="177" t="s">
        <v>1956</v>
      </c>
      <c r="E61" s="174">
        <v>1</v>
      </c>
      <c r="F61" s="174" t="s">
        <v>215</v>
      </c>
      <c r="G61" s="178"/>
      <c r="H61" s="178"/>
      <c r="I61" s="178">
        <f t="shared" si="11"/>
        <v>0</v>
      </c>
      <c r="J61" s="178">
        <f t="shared" si="12"/>
        <v>0</v>
      </c>
      <c r="K61" s="178">
        <f t="shared" si="13"/>
        <v>0</v>
      </c>
      <c r="N61" s="462"/>
    </row>
    <row r="62" spans="1:14" ht="24">
      <c r="A62" s="184" t="s">
        <v>1613</v>
      </c>
      <c r="B62" s="183" t="s">
        <v>1957</v>
      </c>
      <c r="C62" s="183" t="s">
        <v>1958</v>
      </c>
      <c r="D62" s="177" t="s">
        <v>1959</v>
      </c>
      <c r="E62" s="174">
        <v>2</v>
      </c>
      <c r="F62" s="174" t="s">
        <v>215</v>
      </c>
      <c r="G62" s="178"/>
      <c r="H62" s="178"/>
      <c r="I62" s="178">
        <f t="shared" si="11"/>
        <v>0</v>
      </c>
      <c r="J62" s="178">
        <f t="shared" si="12"/>
        <v>0</v>
      </c>
      <c r="K62" s="178">
        <f t="shared" si="13"/>
        <v>0</v>
      </c>
      <c r="N62" s="462"/>
    </row>
    <row r="63" spans="1:14" ht="24">
      <c r="A63" s="184" t="s">
        <v>1613</v>
      </c>
      <c r="B63" s="183" t="s">
        <v>1957</v>
      </c>
      <c r="C63" s="183" t="s">
        <v>1960</v>
      </c>
      <c r="D63" s="177" t="s">
        <v>1961</v>
      </c>
      <c r="E63" s="174">
        <v>2</v>
      </c>
      <c r="F63" s="174" t="s">
        <v>215</v>
      </c>
      <c r="G63" s="178"/>
      <c r="H63" s="178"/>
      <c r="I63" s="178">
        <f t="shared" si="11"/>
        <v>0</v>
      </c>
      <c r="J63" s="178">
        <f t="shared" si="12"/>
        <v>0</v>
      </c>
      <c r="K63" s="178">
        <f t="shared" si="13"/>
        <v>0</v>
      </c>
      <c r="N63" s="462"/>
    </row>
    <row r="64" spans="1:14" ht="24">
      <c r="A64" s="184" t="s">
        <v>1613</v>
      </c>
      <c r="B64" s="183"/>
      <c r="C64" s="183"/>
      <c r="D64" s="177" t="s">
        <v>1962</v>
      </c>
      <c r="E64" s="174">
        <v>4</v>
      </c>
      <c r="F64" s="174" t="s">
        <v>215</v>
      </c>
      <c r="G64" s="178"/>
      <c r="H64" s="178"/>
      <c r="I64" s="178">
        <f t="shared" si="11"/>
        <v>0</v>
      </c>
      <c r="J64" s="178">
        <f t="shared" si="12"/>
        <v>0</v>
      </c>
      <c r="K64" s="178">
        <f t="shared" si="13"/>
        <v>0</v>
      </c>
      <c r="N64" s="462"/>
    </row>
    <row r="65" spans="1:14" ht="12" customHeight="1">
      <c r="A65" s="184" t="s">
        <v>1769</v>
      </c>
      <c r="B65" s="183"/>
      <c r="C65" s="183"/>
      <c r="D65" s="177" t="s">
        <v>1670</v>
      </c>
      <c r="E65" s="174">
        <v>1</v>
      </c>
      <c r="F65" s="174" t="s">
        <v>215</v>
      </c>
      <c r="G65" s="178"/>
      <c r="H65" s="178"/>
      <c r="I65" s="178">
        <f t="shared" si="11"/>
        <v>0</v>
      </c>
      <c r="J65" s="178">
        <f t="shared" si="12"/>
        <v>0</v>
      </c>
      <c r="K65" s="178">
        <f t="shared" si="13"/>
        <v>0</v>
      </c>
      <c r="N65" s="462"/>
    </row>
    <row r="66" spans="1:14" ht="12">
      <c r="A66" s="184" t="s">
        <v>1772</v>
      </c>
      <c r="B66" s="183"/>
      <c r="C66" s="183"/>
      <c r="D66" s="177" t="s">
        <v>1676</v>
      </c>
      <c r="E66" s="174">
        <v>1</v>
      </c>
      <c r="F66" s="174" t="s">
        <v>215</v>
      </c>
      <c r="G66" s="178"/>
      <c r="H66" s="178"/>
      <c r="I66" s="178">
        <f t="shared" si="11"/>
        <v>0</v>
      </c>
      <c r="J66" s="178">
        <f t="shared" si="12"/>
        <v>0</v>
      </c>
      <c r="K66" s="178">
        <f t="shared" si="13"/>
        <v>0</v>
      </c>
      <c r="N66" s="462"/>
    </row>
    <row r="67" spans="1:14" ht="12">
      <c r="A67" s="190"/>
      <c r="B67" s="473" t="s">
        <v>2360</v>
      </c>
      <c r="C67" s="474"/>
      <c r="D67" s="193"/>
      <c r="E67" s="152"/>
      <c r="F67" s="194"/>
      <c r="G67" s="173"/>
      <c r="H67" s="173"/>
      <c r="I67" s="173"/>
      <c r="J67" s="173"/>
      <c r="K67" s="173"/>
      <c r="N67" s="462"/>
    </row>
    <row r="68" spans="1:14" ht="12" customHeight="1">
      <c r="A68" s="184" t="s">
        <v>1700</v>
      </c>
      <c r="B68" s="183" t="s">
        <v>1964</v>
      </c>
      <c r="C68" s="183" t="s">
        <v>1965</v>
      </c>
      <c r="D68" s="177" t="s">
        <v>1702</v>
      </c>
      <c r="E68" s="174">
        <v>1</v>
      </c>
      <c r="F68" s="174" t="s">
        <v>215</v>
      </c>
      <c r="G68" s="178"/>
      <c r="H68" s="178"/>
      <c r="I68" s="178">
        <f t="shared" ref="I68:I80" si="14">E68*G68</f>
        <v>0</v>
      </c>
      <c r="J68" s="178">
        <f t="shared" ref="J68:J80" si="15">E68*H68</f>
        <v>0</v>
      </c>
      <c r="K68" s="178">
        <f t="shared" ref="K68:K80" si="16">SUM(I68:J68)</f>
        <v>0</v>
      </c>
      <c r="N68" s="462"/>
    </row>
    <row r="69" spans="1:14" ht="24" customHeight="1">
      <c r="A69" s="184" t="s">
        <v>1726</v>
      </c>
      <c r="B69" s="476" t="s">
        <v>1967</v>
      </c>
      <c r="C69" s="183" t="s">
        <v>1968</v>
      </c>
      <c r="D69" s="177" t="s">
        <v>1969</v>
      </c>
      <c r="E69" s="174">
        <v>1</v>
      </c>
      <c r="F69" s="174" t="s">
        <v>215</v>
      </c>
      <c r="G69" s="178"/>
      <c r="H69" s="178"/>
      <c r="I69" s="178">
        <f t="shared" si="14"/>
        <v>0</v>
      </c>
      <c r="J69" s="178">
        <f t="shared" si="15"/>
        <v>0</v>
      </c>
      <c r="K69" s="178">
        <f t="shared" si="16"/>
        <v>0</v>
      </c>
      <c r="N69" s="462"/>
    </row>
    <row r="70" spans="1:14" ht="24" customHeight="1">
      <c r="A70" s="184" t="s">
        <v>1742</v>
      </c>
      <c r="B70" s="183" t="s">
        <v>1743</v>
      </c>
      <c r="C70" s="183" t="s">
        <v>1744</v>
      </c>
      <c r="D70" s="177" t="s">
        <v>1745</v>
      </c>
      <c r="E70" s="174">
        <v>2</v>
      </c>
      <c r="F70" s="174" t="s">
        <v>215</v>
      </c>
      <c r="G70" s="178"/>
      <c r="H70" s="178"/>
      <c r="I70" s="178">
        <f t="shared" si="14"/>
        <v>0</v>
      </c>
      <c r="J70" s="178">
        <f t="shared" si="15"/>
        <v>0</v>
      </c>
      <c r="K70" s="178">
        <f t="shared" si="16"/>
        <v>0</v>
      </c>
      <c r="N70" s="462"/>
    </row>
    <row r="71" spans="1:14" ht="24" customHeight="1">
      <c r="A71" s="184" t="s">
        <v>1746</v>
      </c>
      <c r="B71" s="183" t="s">
        <v>1743</v>
      </c>
      <c r="C71" s="183" t="s">
        <v>1747</v>
      </c>
      <c r="D71" s="177" t="s">
        <v>1748</v>
      </c>
      <c r="E71" s="174">
        <v>2</v>
      </c>
      <c r="F71" s="174" t="s">
        <v>215</v>
      </c>
      <c r="G71" s="178"/>
      <c r="H71" s="178"/>
      <c r="I71" s="178">
        <f t="shared" si="14"/>
        <v>0</v>
      </c>
      <c r="J71" s="178">
        <f t="shared" si="15"/>
        <v>0</v>
      </c>
      <c r="K71" s="178">
        <f t="shared" si="16"/>
        <v>0</v>
      </c>
      <c r="N71" s="462"/>
    </row>
    <row r="72" spans="1:14" ht="24" customHeight="1">
      <c r="A72" s="184" t="s">
        <v>1749</v>
      </c>
      <c r="B72" s="183" t="s">
        <v>1743</v>
      </c>
      <c r="C72" s="183" t="s">
        <v>1750</v>
      </c>
      <c r="D72" s="177" t="s">
        <v>1751</v>
      </c>
      <c r="E72" s="174">
        <v>2</v>
      </c>
      <c r="F72" s="174" t="s">
        <v>215</v>
      </c>
      <c r="G72" s="178"/>
      <c r="H72" s="178"/>
      <c r="I72" s="178">
        <f t="shared" si="14"/>
        <v>0</v>
      </c>
      <c r="J72" s="178">
        <f t="shared" si="15"/>
        <v>0</v>
      </c>
      <c r="K72" s="178">
        <f t="shared" si="16"/>
        <v>0</v>
      </c>
      <c r="N72" s="462"/>
    </row>
    <row r="73" spans="1:14" ht="24" customHeight="1">
      <c r="A73" s="184" t="s">
        <v>1752</v>
      </c>
      <c r="B73" s="183" t="s">
        <v>1743</v>
      </c>
      <c r="C73" s="183" t="s">
        <v>1753</v>
      </c>
      <c r="D73" s="177" t="s">
        <v>1754</v>
      </c>
      <c r="E73" s="174">
        <v>2</v>
      </c>
      <c r="F73" s="174" t="s">
        <v>215</v>
      </c>
      <c r="G73" s="178"/>
      <c r="H73" s="178"/>
      <c r="I73" s="178">
        <f t="shared" si="14"/>
        <v>0</v>
      </c>
      <c r="J73" s="178">
        <f t="shared" si="15"/>
        <v>0</v>
      </c>
      <c r="K73" s="178">
        <f t="shared" si="16"/>
        <v>0</v>
      </c>
      <c r="N73" s="462"/>
    </row>
    <row r="74" spans="1:14" ht="24" customHeight="1">
      <c r="A74" s="184" t="s">
        <v>1755</v>
      </c>
      <c r="B74" s="183" t="s">
        <v>1743</v>
      </c>
      <c r="C74" s="183" t="s">
        <v>1756</v>
      </c>
      <c r="D74" s="177" t="s">
        <v>1757</v>
      </c>
      <c r="E74" s="174">
        <v>2</v>
      </c>
      <c r="F74" s="174" t="s">
        <v>215</v>
      </c>
      <c r="G74" s="178"/>
      <c r="H74" s="178"/>
      <c r="I74" s="178">
        <f t="shared" si="14"/>
        <v>0</v>
      </c>
      <c r="J74" s="178">
        <f t="shared" si="15"/>
        <v>0</v>
      </c>
      <c r="K74" s="178">
        <f t="shared" si="16"/>
        <v>0</v>
      </c>
      <c r="N74" s="462"/>
    </row>
    <row r="75" spans="1:14" ht="24" customHeight="1">
      <c r="A75" s="184" t="s">
        <v>1758</v>
      </c>
      <c r="B75" s="183" t="s">
        <v>1743</v>
      </c>
      <c r="C75" s="183" t="s">
        <v>1759</v>
      </c>
      <c r="D75" s="177" t="s">
        <v>1760</v>
      </c>
      <c r="E75" s="174">
        <v>2</v>
      </c>
      <c r="F75" s="174" t="s">
        <v>215</v>
      </c>
      <c r="G75" s="178"/>
      <c r="H75" s="178"/>
      <c r="I75" s="178">
        <f t="shared" si="14"/>
        <v>0</v>
      </c>
      <c r="J75" s="178">
        <f t="shared" si="15"/>
        <v>0</v>
      </c>
      <c r="K75" s="178">
        <f t="shared" si="16"/>
        <v>0</v>
      </c>
      <c r="N75" s="462"/>
    </row>
    <row r="76" spans="1:14" ht="12" customHeight="1">
      <c r="A76" s="184" t="s">
        <v>1761</v>
      </c>
      <c r="B76" s="183"/>
      <c r="C76" s="183"/>
      <c r="D76" s="177" t="s">
        <v>1666</v>
      </c>
      <c r="E76" s="174">
        <v>2</v>
      </c>
      <c r="F76" s="174" t="s">
        <v>215</v>
      </c>
      <c r="G76" s="178"/>
      <c r="H76" s="178"/>
      <c r="I76" s="178">
        <f t="shared" si="14"/>
        <v>0</v>
      </c>
      <c r="J76" s="178">
        <f t="shared" si="15"/>
        <v>0</v>
      </c>
      <c r="K76" s="178">
        <f t="shared" si="16"/>
        <v>0</v>
      </c>
      <c r="N76" s="462"/>
    </row>
    <row r="77" spans="1:14" ht="12" customHeight="1">
      <c r="A77" s="184" t="s">
        <v>1762</v>
      </c>
      <c r="B77" s="183"/>
      <c r="C77" s="183"/>
      <c r="D77" s="177" t="s">
        <v>1668</v>
      </c>
      <c r="E77" s="174">
        <v>2</v>
      </c>
      <c r="F77" s="174" t="s">
        <v>215</v>
      </c>
      <c r="G77" s="178"/>
      <c r="H77" s="178"/>
      <c r="I77" s="178">
        <f t="shared" si="14"/>
        <v>0</v>
      </c>
      <c r="J77" s="178">
        <f t="shared" si="15"/>
        <v>0</v>
      </c>
      <c r="K77" s="178">
        <f t="shared" si="16"/>
        <v>0</v>
      </c>
      <c r="N77" s="462"/>
    </row>
    <row r="78" spans="1:14" ht="12" customHeight="1">
      <c r="A78" s="184" t="s">
        <v>1764</v>
      </c>
      <c r="B78" s="183" t="s">
        <v>1765</v>
      </c>
      <c r="C78" s="183" t="s">
        <v>1970</v>
      </c>
      <c r="D78" s="177" t="s">
        <v>1658</v>
      </c>
      <c r="E78" s="174">
        <v>2</v>
      </c>
      <c r="F78" s="174" t="s">
        <v>215</v>
      </c>
      <c r="G78" s="178"/>
      <c r="H78" s="178"/>
      <c r="I78" s="178">
        <f t="shared" si="14"/>
        <v>0</v>
      </c>
      <c r="J78" s="178">
        <f t="shared" si="15"/>
        <v>0</v>
      </c>
      <c r="K78" s="178">
        <f t="shared" si="16"/>
        <v>0</v>
      </c>
      <c r="N78" s="462"/>
    </row>
    <row r="79" spans="1:14" ht="12" customHeight="1">
      <c r="A79" s="184" t="s">
        <v>1769</v>
      </c>
      <c r="B79" s="183"/>
      <c r="C79" s="183"/>
      <c r="D79" s="177" t="s">
        <v>1670</v>
      </c>
      <c r="E79" s="174">
        <v>2</v>
      </c>
      <c r="F79" s="174" t="s">
        <v>215</v>
      </c>
      <c r="G79" s="178"/>
      <c r="H79" s="178"/>
      <c r="I79" s="178">
        <f t="shared" si="14"/>
        <v>0</v>
      </c>
      <c r="J79" s="178">
        <f t="shared" si="15"/>
        <v>0</v>
      </c>
      <c r="K79" s="178">
        <f t="shared" si="16"/>
        <v>0</v>
      </c>
      <c r="N79" s="462"/>
    </row>
    <row r="80" spans="1:14" ht="12">
      <c r="A80" s="184" t="s">
        <v>1772</v>
      </c>
      <c r="B80" s="183"/>
      <c r="C80" s="183"/>
      <c r="D80" s="177" t="s">
        <v>1676</v>
      </c>
      <c r="E80" s="174">
        <v>1</v>
      </c>
      <c r="F80" s="174" t="s">
        <v>215</v>
      </c>
      <c r="G80" s="178"/>
      <c r="H80" s="178"/>
      <c r="I80" s="178">
        <f t="shared" si="14"/>
        <v>0</v>
      </c>
      <c r="J80" s="178">
        <f t="shared" si="15"/>
        <v>0</v>
      </c>
      <c r="K80" s="178">
        <f t="shared" si="16"/>
        <v>0</v>
      </c>
      <c r="N80" s="462"/>
    </row>
    <row r="81" spans="1:11" ht="12" customHeight="1">
      <c r="A81" s="190"/>
      <c r="B81" s="196" t="s">
        <v>1816</v>
      </c>
      <c r="C81" s="197"/>
      <c r="D81" s="195"/>
      <c r="E81" s="152"/>
      <c r="F81" s="194"/>
      <c r="G81" s="173"/>
      <c r="H81" s="173"/>
      <c r="I81" s="173"/>
      <c r="J81" s="173"/>
      <c r="K81" s="173"/>
    </row>
    <row r="82" spans="1:11" ht="24" customHeight="1">
      <c r="A82" s="184" t="s">
        <v>1616</v>
      </c>
      <c r="B82" s="183"/>
      <c r="C82" s="183">
        <v>170101</v>
      </c>
      <c r="D82" s="177" t="s">
        <v>1818</v>
      </c>
      <c r="E82" s="174">
        <v>0.5</v>
      </c>
      <c r="F82" s="186" t="s">
        <v>1819</v>
      </c>
      <c r="G82" s="178"/>
      <c r="H82" s="178"/>
      <c r="I82" s="178">
        <f t="shared" ref="I82:I91" si="17">E82*G82</f>
        <v>0</v>
      </c>
      <c r="J82" s="178">
        <f t="shared" ref="J82:J91" si="18">E82*H82</f>
        <v>0</v>
      </c>
      <c r="K82" s="178">
        <f t="shared" ref="K82:K91" si="19">SUM(I82:J82)</f>
        <v>0</v>
      </c>
    </row>
    <row r="83" spans="1:11" ht="24" customHeight="1">
      <c r="A83" s="184" t="s">
        <v>1619</v>
      </c>
      <c r="B83" s="183"/>
      <c r="C83" s="183">
        <v>170302</v>
      </c>
      <c r="D83" s="177" t="s">
        <v>1821</v>
      </c>
      <c r="E83" s="174">
        <v>0.5</v>
      </c>
      <c r="F83" s="186" t="s">
        <v>1819</v>
      </c>
      <c r="G83" s="178"/>
      <c r="H83" s="178"/>
      <c r="I83" s="178">
        <f t="shared" si="17"/>
        <v>0</v>
      </c>
      <c r="J83" s="178">
        <f t="shared" si="18"/>
        <v>0</v>
      </c>
      <c r="K83" s="178">
        <f t="shared" si="19"/>
        <v>0</v>
      </c>
    </row>
    <row r="84" spans="1:11" ht="24" customHeight="1">
      <c r="A84" s="184" t="s">
        <v>309</v>
      </c>
      <c r="B84" s="183"/>
      <c r="C84" s="183">
        <v>170504</v>
      </c>
      <c r="D84" s="177" t="s">
        <v>1823</v>
      </c>
      <c r="E84" s="174">
        <v>0.5</v>
      </c>
      <c r="F84" s="186" t="s">
        <v>1819</v>
      </c>
      <c r="G84" s="178"/>
      <c r="H84" s="178"/>
      <c r="I84" s="178">
        <f t="shared" si="17"/>
        <v>0</v>
      </c>
      <c r="J84" s="178">
        <f t="shared" si="18"/>
        <v>0</v>
      </c>
      <c r="K84" s="178">
        <f t="shared" si="19"/>
        <v>0</v>
      </c>
    </row>
    <row r="85" spans="1:11" ht="24" customHeight="1">
      <c r="A85" s="184" t="s">
        <v>1624</v>
      </c>
      <c r="B85" s="183"/>
      <c r="C85" s="183">
        <v>170506</v>
      </c>
      <c r="D85" s="177" t="s">
        <v>1825</v>
      </c>
      <c r="E85" s="174">
        <v>0.5</v>
      </c>
      <c r="F85" s="186" t="s">
        <v>1819</v>
      </c>
      <c r="G85" s="178"/>
      <c r="H85" s="178"/>
      <c r="I85" s="178">
        <f t="shared" si="17"/>
        <v>0</v>
      </c>
      <c r="J85" s="178">
        <f t="shared" si="18"/>
        <v>0</v>
      </c>
      <c r="K85" s="178">
        <f t="shared" si="19"/>
        <v>0</v>
      </c>
    </row>
    <row r="86" spans="1:11" ht="12" customHeight="1">
      <c r="A86" s="184" t="s">
        <v>1627</v>
      </c>
      <c r="B86" s="183"/>
      <c r="C86" s="183">
        <v>170604</v>
      </c>
      <c r="D86" s="177" t="s">
        <v>1827</v>
      </c>
      <c r="E86" s="174">
        <v>0.1</v>
      </c>
      <c r="F86" s="186" t="s">
        <v>1819</v>
      </c>
      <c r="G86" s="178"/>
      <c r="H86" s="178"/>
      <c r="I86" s="178">
        <f t="shared" si="17"/>
        <v>0</v>
      </c>
      <c r="J86" s="178">
        <f t="shared" si="18"/>
        <v>0</v>
      </c>
      <c r="K86" s="178">
        <f t="shared" si="19"/>
        <v>0</v>
      </c>
    </row>
    <row r="87" spans="1:11" ht="12" customHeight="1">
      <c r="A87" s="184" t="s">
        <v>1630</v>
      </c>
      <c r="B87" s="183"/>
      <c r="C87" s="183">
        <v>170904</v>
      </c>
      <c r="D87" s="177" t="s">
        <v>1829</v>
      </c>
      <c r="E87" s="174">
        <v>0.2</v>
      </c>
      <c r="F87" s="186" t="s">
        <v>1819</v>
      </c>
      <c r="G87" s="178"/>
      <c r="H87" s="178"/>
      <c r="I87" s="178">
        <f t="shared" si="17"/>
        <v>0</v>
      </c>
      <c r="J87" s="178">
        <f t="shared" si="18"/>
        <v>0</v>
      </c>
      <c r="K87" s="178">
        <f t="shared" si="19"/>
        <v>0</v>
      </c>
    </row>
    <row r="88" spans="1:11" ht="24" customHeight="1">
      <c r="A88" s="184" t="s">
        <v>1633</v>
      </c>
      <c r="B88" s="183"/>
      <c r="C88" s="183">
        <v>200307</v>
      </c>
      <c r="D88" s="177" t="s">
        <v>1831</v>
      </c>
      <c r="E88" s="174">
        <v>0.2</v>
      </c>
      <c r="F88" s="186" t="s">
        <v>1819</v>
      </c>
      <c r="G88" s="178"/>
      <c r="H88" s="178"/>
      <c r="I88" s="178">
        <f t="shared" si="17"/>
        <v>0</v>
      </c>
      <c r="J88" s="178">
        <f t="shared" si="18"/>
        <v>0</v>
      </c>
      <c r="K88" s="178">
        <f t="shared" si="19"/>
        <v>0</v>
      </c>
    </row>
    <row r="89" spans="1:11" ht="24" customHeight="1">
      <c r="A89" s="184" t="s">
        <v>1636</v>
      </c>
      <c r="B89" s="183"/>
      <c r="C89" s="183"/>
      <c r="D89" s="177" t="s">
        <v>1833</v>
      </c>
      <c r="E89" s="174">
        <v>0.1</v>
      </c>
      <c r="F89" s="186" t="s">
        <v>1819</v>
      </c>
      <c r="G89" s="178"/>
      <c r="H89" s="178"/>
      <c r="I89" s="178">
        <f t="shared" si="17"/>
        <v>0</v>
      </c>
      <c r="J89" s="178">
        <f t="shared" si="18"/>
        <v>0</v>
      </c>
      <c r="K89" s="178">
        <f t="shared" si="19"/>
        <v>0</v>
      </c>
    </row>
    <row r="90" spans="1:11" ht="24" customHeight="1">
      <c r="A90" s="184" t="s">
        <v>1639</v>
      </c>
      <c r="B90" s="183"/>
      <c r="C90" s="183"/>
      <c r="D90" s="177" t="s">
        <v>1835</v>
      </c>
      <c r="E90" s="174">
        <v>0.1</v>
      </c>
      <c r="F90" s="186" t="s">
        <v>1819</v>
      </c>
      <c r="G90" s="178"/>
      <c r="H90" s="178"/>
      <c r="I90" s="178">
        <f t="shared" si="17"/>
        <v>0</v>
      </c>
      <c r="J90" s="178">
        <f t="shared" si="18"/>
        <v>0</v>
      </c>
      <c r="K90" s="178">
        <f t="shared" si="19"/>
        <v>0</v>
      </c>
    </row>
    <row r="91" spans="1:11" ht="12" customHeight="1" thickBot="1">
      <c r="A91" s="184" t="s">
        <v>1645</v>
      </c>
      <c r="B91" s="183"/>
      <c r="C91" s="183"/>
      <c r="D91" s="177" t="s">
        <v>1839</v>
      </c>
      <c r="E91" s="174">
        <v>30</v>
      </c>
      <c r="F91" s="186" t="s">
        <v>1840</v>
      </c>
      <c r="G91" s="178"/>
      <c r="H91" s="178"/>
      <c r="I91" s="178">
        <f t="shared" si="17"/>
        <v>0</v>
      </c>
      <c r="J91" s="178">
        <f t="shared" si="18"/>
        <v>0</v>
      </c>
      <c r="K91" s="178">
        <f t="shared" si="19"/>
        <v>0</v>
      </c>
    </row>
    <row r="92" spans="1:11" ht="12" customHeight="1">
      <c r="A92" s="152"/>
      <c r="B92" s="195"/>
      <c r="C92" s="197"/>
      <c r="D92" s="172"/>
      <c r="E92" s="152"/>
      <c r="F92" s="152"/>
      <c r="G92" s="199"/>
      <c r="H92" s="200"/>
      <c r="I92" s="201" t="s">
        <v>1389</v>
      </c>
      <c r="J92" s="202" t="s">
        <v>1391</v>
      </c>
      <c r="K92" s="203"/>
    </row>
    <row r="93" spans="1:11" ht="24" customHeight="1" thickBot="1">
      <c r="A93" s="152"/>
      <c r="B93" s="195"/>
      <c r="C93" s="197"/>
      <c r="D93" s="172"/>
      <c r="E93" s="152"/>
      <c r="F93" s="152"/>
      <c r="G93" s="204" t="s">
        <v>1841</v>
      </c>
      <c r="H93" s="205"/>
      <c r="I93" s="206" t="s">
        <v>855</v>
      </c>
      <c r="J93" s="207" t="s">
        <v>854</v>
      </c>
      <c r="K93" s="208" t="s">
        <v>1390</v>
      </c>
    </row>
    <row r="94" spans="1:11" ht="24" customHeight="1">
      <c r="A94" s="152"/>
      <c r="B94" s="195"/>
      <c r="C94" s="197"/>
      <c r="D94" s="172"/>
      <c r="E94" s="152"/>
      <c r="F94" s="152"/>
      <c r="G94" s="204" t="s">
        <v>1842</v>
      </c>
      <c r="H94" s="205"/>
      <c r="I94" s="209">
        <f>SUM(I8:I91)</f>
        <v>0</v>
      </c>
      <c r="J94" s="209">
        <f>SUM(J8:J91)</f>
        <v>0</v>
      </c>
      <c r="K94" s="210"/>
    </row>
    <row r="95" spans="1:11" ht="24" customHeight="1">
      <c r="A95" s="152"/>
      <c r="B95" s="195"/>
      <c r="C95" s="197"/>
      <c r="D95" s="172"/>
      <c r="E95" s="152"/>
      <c r="F95" s="152"/>
      <c r="G95" s="204" t="s">
        <v>1843</v>
      </c>
      <c r="H95" s="205"/>
      <c r="I95" s="209"/>
      <c r="J95" s="209"/>
      <c r="K95" s="210">
        <f>I94+J94</f>
        <v>0</v>
      </c>
    </row>
    <row r="96" spans="1:11" ht="24" customHeight="1">
      <c r="A96" s="152"/>
      <c r="B96" s="195"/>
      <c r="C96" s="197"/>
      <c r="D96" s="172"/>
      <c r="E96" s="152"/>
      <c r="F96" s="152"/>
      <c r="G96" s="204" t="s">
        <v>1844</v>
      </c>
      <c r="H96" s="205"/>
      <c r="I96" s="209"/>
      <c r="J96" s="209"/>
      <c r="K96" s="210">
        <v>0</v>
      </c>
    </row>
    <row r="97" spans="1:11" ht="12" customHeight="1">
      <c r="A97" s="152"/>
      <c r="B97" s="195"/>
      <c r="C97" s="197"/>
      <c r="D97" s="172"/>
      <c r="E97" s="152"/>
      <c r="F97" s="152"/>
      <c r="G97" s="204" t="s">
        <v>1845</v>
      </c>
      <c r="H97" s="205"/>
      <c r="I97" s="209"/>
      <c r="J97" s="209"/>
      <c r="K97" s="210">
        <v>0</v>
      </c>
    </row>
    <row r="98" spans="1:11" ht="12" customHeight="1">
      <c r="A98" s="152"/>
      <c r="B98" s="190"/>
      <c r="C98" s="477"/>
      <c r="D98" s="152"/>
      <c r="E98" s="152"/>
      <c r="F98" s="152"/>
      <c r="G98" s="204" t="s">
        <v>1846</v>
      </c>
      <c r="H98" s="205"/>
      <c r="I98" s="209"/>
      <c r="J98" s="209"/>
      <c r="K98" s="210">
        <v>0</v>
      </c>
    </row>
    <row r="99" spans="1:11" ht="12" customHeight="1">
      <c r="A99" s="152"/>
      <c r="B99" s="190"/>
      <c r="C99" s="477"/>
      <c r="D99" s="152"/>
      <c r="E99" s="152"/>
      <c r="F99" s="152"/>
      <c r="G99" s="204" t="s">
        <v>1678</v>
      </c>
      <c r="H99" s="205"/>
      <c r="I99" s="209"/>
      <c r="J99" s="209"/>
      <c r="K99" s="210">
        <v>0</v>
      </c>
    </row>
    <row r="100" spans="1:11" ht="12" customHeight="1">
      <c r="A100" s="152"/>
      <c r="B100" s="190"/>
      <c r="C100" s="477"/>
      <c r="D100" s="152"/>
      <c r="E100" s="152"/>
      <c r="F100" s="152"/>
      <c r="G100" s="204" t="s">
        <v>1847</v>
      </c>
      <c r="H100" s="205"/>
      <c r="I100" s="209"/>
      <c r="J100" s="209">
        <v>3.8</v>
      </c>
      <c r="K100" s="210">
        <f>J100*K95/100</f>
        <v>0</v>
      </c>
    </row>
    <row r="101" spans="1:11" ht="12" customHeight="1" thickBot="1">
      <c r="A101" s="152"/>
      <c r="B101" s="190"/>
      <c r="C101" s="477"/>
      <c r="D101" s="152"/>
      <c r="E101" s="152"/>
      <c r="F101" s="152"/>
      <c r="G101" s="212" t="s">
        <v>1848</v>
      </c>
      <c r="H101" s="213"/>
      <c r="I101" s="214"/>
      <c r="J101" s="214"/>
      <c r="K101" s="215">
        <f>SUM(K95:K100)</f>
        <v>0</v>
      </c>
    </row>
    <row r="102" spans="1:11" ht="12" customHeight="1">
      <c r="A102" s="184"/>
      <c r="B102" s="183"/>
      <c r="C102" s="183"/>
      <c r="D102" s="177"/>
      <c r="E102" s="174"/>
      <c r="F102" s="174"/>
    </row>
    <row r="103" spans="1:11" ht="12" customHeight="1">
      <c r="A103" s="184"/>
      <c r="B103" s="183"/>
      <c r="C103" s="183"/>
      <c r="D103" s="177"/>
      <c r="E103" s="174"/>
      <c r="F103" s="174"/>
    </row>
    <row r="104" spans="1:11" ht="12" customHeight="1">
      <c r="A104" s="184"/>
      <c r="B104" s="183"/>
      <c r="C104" s="183"/>
      <c r="D104" s="177"/>
      <c r="E104" s="174"/>
      <c r="F104" s="174"/>
    </row>
    <row r="105" spans="1:11" ht="12" customHeight="1">
      <c r="A105" s="184"/>
      <c r="B105" s="183"/>
      <c r="C105" s="183"/>
      <c r="D105" s="177"/>
      <c r="E105" s="174"/>
      <c r="F105" s="174"/>
    </row>
    <row r="106" spans="1:11" ht="12" customHeight="1">
      <c r="A106" s="184"/>
      <c r="B106" s="183"/>
      <c r="C106" s="183"/>
      <c r="D106" s="177"/>
      <c r="E106" s="174"/>
      <c r="F106" s="174"/>
    </row>
    <row r="107" spans="1:11" ht="12" customHeight="1">
      <c r="A107" s="184"/>
      <c r="B107" s="183"/>
      <c r="C107" s="183"/>
      <c r="D107" s="177"/>
      <c r="E107" s="174"/>
      <c r="F107" s="174"/>
    </row>
    <row r="108" spans="1:11" ht="12" customHeight="1">
      <c r="A108" s="184"/>
      <c r="B108" s="183"/>
      <c r="C108" s="183"/>
      <c r="D108" s="177"/>
      <c r="E108" s="174"/>
      <c r="F108" s="174"/>
    </row>
    <row r="109" spans="1:11" ht="12">
      <c r="A109" s="190"/>
      <c r="B109" s="473"/>
      <c r="C109" s="474"/>
      <c r="D109" s="193"/>
      <c r="E109" s="152"/>
      <c r="F109" s="194"/>
    </row>
    <row r="110" spans="1:11" ht="24" customHeight="1">
      <c r="A110" s="184"/>
      <c r="B110" s="183"/>
      <c r="C110" s="183"/>
      <c r="D110" s="177"/>
      <c r="E110" s="174"/>
      <c r="F110" s="174"/>
    </row>
    <row r="111" spans="1:11" ht="12" customHeight="1">
      <c r="A111" s="184"/>
      <c r="B111" s="183"/>
      <c r="C111" s="183"/>
      <c r="D111" s="177"/>
      <c r="E111" s="174"/>
      <c r="F111" s="174"/>
    </row>
    <row r="112" spans="1:11" ht="12" customHeight="1">
      <c r="A112" s="184"/>
      <c r="B112" s="183"/>
      <c r="C112" s="183"/>
      <c r="D112" s="177"/>
      <c r="E112" s="174"/>
      <c r="F112" s="174"/>
    </row>
    <row r="113" spans="1:6" ht="12" customHeight="1">
      <c r="A113" s="184"/>
      <c r="B113" s="183"/>
      <c r="C113" s="183"/>
      <c r="D113" s="177"/>
      <c r="E113" s="174"/>
      <c r="F113" s="174"/>
    </row>
    <row r="114" spans="1:6" ht="12" customHeight="1">
      <c r="A114" s="184"/>
      <c r="B114" s="183"/>
      <c r="C114" s="183"/>
      <c r="D114" s="177"/>
      <c r="E114" s="174"/>
      <c r="F114" s="174"/>
    </row>
    <row r="115" spans="1:6" ht="12" customHeight="1">
      <c r="A115" s="184"/>
      <c r="B115" s="183"/>
      <c r="C115" s="183"/>
      <c r="D115" s="177"/>
      <c r="E115" s="174"/>
      <c r="F115" s="174"/>
    </row>
    <row r="116" spans="1:6" ht="12" customHeight="1">
      <c r="A116" s="184"/>
      <c r="B116" s="183"/>
      <c r="C116" s="183"/>
      <c r="D116" s="177"/>
      <c r="E116" s="174"/>
      <c r="F116" s="174"/>
    </row>
    <row r="117" spans="1:6" ht="12" customHeight="1">
      <c r="A117" s="184"/>
      <c r="B117" s="183"/>
      <c r="C117" s="183"/>
      <c r="D117" s="177"/>
      <c r="E117" s="174"/>
      <c r="F117" s="174"/>
    </row>
    <row r="118" spans="1:6">
      <c r="A118" s="184"/>
      <c r="B118" s="183"/>
      <c r="C118" s="183"/>
      <c r="D118" s="177"/>
      <c r="E118" s="174"/>
      <c r="F118" s="174"/>
    </row>
    <row r="119" spans="1:6" ht="24" customHeight="1">
      <c r="A119" s="184"/>
      <c r="B119" s="476"/>
      <c r="C119" s="183"/>
      <c r="D119" s="177"/>
      <c r="E119" s="174"/>
      <c r="F119" s="174"/>
    </row>
    <row r="120" spans="1:6" ht="24" customHeight="1">
      <c r="A120" s="184"/>
      <c r="B120" s="476"/>
      <c r="C120" s="183"/>
      <c r="D120" s="177"/>
      <c r="E120" s="174"/>
      <c r="F120" s="174"/>
    </row>
    <row r="121" spans="1:6" ht="24" customHeight="1">
      <c r="A121" s="184"/>
      <c r="B121" s="476"/>
      <c r="C121" s="183"/>
      <c r="D121" s="177"/>
      <c r="E121" s="174"/>
      <c r="F121" s="174"/>
    </row>
    <row r="122" spans="1:6" ht="24" customHeight="1">
      <c r="A122" s="184"/>
      <c r="B122" s="476"/>
      <c r="C122" s="183"/>
      <c r="D122" s="177"/>
      <c r="E122" s="174"/>
      <c r="F122" s="174"/>
    </row>
    <row r="123" spans="1:6" ht="24" customHeight="1">
      <c r="A123" s="184"/>
      <c r="B123" s="476"/>
      <c r="C123" s="183"/>
      <c r="D123" s="177"/>
      <c r="E123" s="174"/>
      <c r="F123" s="174"/>
    </row>
    <row r="124" spans="1:6" ht="24" customHeight="1">
      <c r="A124" s="184"/>
      <c r="B124" s="476"/>
      <c r="C124" s="183"/>
      <c r="D124" s="177"/>
      <c r="E124" s="174"/>
      <c r="F124" s="174"/>
    </row>
    <row r="125" spans="1:6" ht="12" customHeight="1">
      <c r="A125" s="184"/>
      <c r="B125" s="183"/>
      <c r="C125" s="183"/>
      <c r="D125" s="177"/>
      <c r="E125" s="174"/>
      <c r="F125" s="174"/>
    </row>
    <row r="126" spans="1:6" ht="12" customHeight="1">
      <c r="A126" s="184"/>
      <c r="B126" s="183"/>
      <c r="C126" s="183"/>
      <c r="D126" s="177"/>
      <c r="E126" s="174"/>
      <c r="F126" s="174"/>
    </row>
    <row r="127" spans="1:6" ht="12" customHeight="1">
      <c r="A127" s="184"/>
      <c r="B127" s="183"/>
      <c r="C127" s="183"/>
      <c r="D127" s="177"/>
      <c r="E127" s="174"/>
      <c r="F127" s="174"/>
    </row>
    <row r="128" spans="1:6" ht="12" customHeight="1">
      <c r="A128" s="184"/>
      <c r="B128" s="183"/>
      <c r="C128" s="183"/>
      <c r="D128" s="177"/>
      <c r="E128" s="174"/>
      <c r="F128" s="174"/>
    </row>
    <row r="129" spans="1:6" ht="24" customHeight="1">
      <c r="A129" s="184"/>
      <c r="B129" s="183"/>
      <c r="C129" s="183"/>
      <c r="D129" s="177"/>
      <c r="E129" s="174"/>
      <c r="F129" s="174"/>
    </row>
    <row r="130" spans="1:6" ht="24" customHeight="1">
      <c r="A130" s="184"/>
      <c r="B130" s="183"/>
      <c r="C130" s="183"/>
      <c r="D130" s="177"/>
      <c r="E130" s="174"/>
      <c r="F130" s="174"/>
    </row>
    <row r="131" spans="1:6" ht="24" customHeight="1">
      <c r="A131" s="184"/>
      <c r="B131" s="183"/>
      <c r="C131" s="183"/>
      <c r="D131" s="177"/>
      <c r="E131" s="174"/>
      <c r="F131" s="174"/>
    </row>
    <row r="132" spans="1:6" ht="24" customHeight="1">
      <c r="A132" s="184"/>
      <c r="B132" s="183"/>
      <c r="C132" s="183"/>
      <c r="D132" s="177"/>
      <c r="E132" s="174"/>
      <c r="F132" s="174"/>
    </row>
    <row r="133" spans="1:6" ht="24" customHeight="1">
      <c r="A133" s="184"/>
      <c r="B133" s="183"/>
      <c r="C133" s="183"/>
      <c r="D133" s="177"/>
      <c r="E133" s="174"/>
      <c r="F133" s="174"/>
    </row>
    <row r="134" spans="1:6" ht="24" customHeight="1">
      <c r="A134" s="184"/>
      <c r="B134" s="183"/>
      <c r="C134" s="183"/>
      <c r="D134" s="177"/>
      <c r="E134" s="174"/>
      <c r="F134" s="174"/>
    </row>
    <row r="135" spans="1:6" ht="24" customHeight="1">
      <c r="A135" s="184"/>
      <c r="B135" s="183"/>
      <c r="C135" s="183"/>
      <c r="D135" s="177"/>
      <c r="E135" s="174"/>
      <c r="F135" s="174"/>
    </row>
    <row r="136" spans="1:6" ht="12" customHeight="1">
      <c r="A136" s="184"/>
      <c r="B136" s="183"/>
      <c r="C136" s="183"/>
      <c r="D136" s="177"/>
      <c r="E136" s="174"/>
      <c r="F136" s="174"/>
    </row>
    <row r="137" spans="1:6" ht="12" customHeight="1">
      <c r="A137" s="184"/>
      <c r="B137" s="183"/>
      <c r="C137" s="183"/>
      <c r="D137" s="177"/>
      <c r="E137" s="174"/>
      <c r="F137" s="174"/>
    </row>
    <row r="138" spans="1:6" ht="12" customHeight="1">
      <c r="A138" s="184"/>
      <c r="B138" s="183"/>
      <c r="C138" s="183"/>
      <c r="D138" s="177"/>
      <c r="E138" s="174"/>
      <c r="F138" s="174"/>
    </row>
    <row r="139" spans="1:6" ht="12" customHeight="1">
      <c r="A139" s="184"/>
      <c r="B139" s="183"/>
      <c r="C139" s="183"/>
      <c r="D139" s="177"/>
      <c r="E139" s="174"/>
      <c r="F139" s="174"/>
    </row>
    <row r="140" spans="1:6" ht="12" customHeight="1">
      <c r="A140" s="184"/>
      <c r="B140" s="183"/>
      <c r="C140" s="183"/>
      <c r="D140" s="177"/>
      <c r="E140" s="174"/>
      <c r="F140" s="174"/>
    </row>
    <row r="141" spans="1:6" ht="12" customHeight="1">
      <c r="A141" s="184"/>
      <c r="B141" s="183"/>
      <c r="C141" s="183"/>
      <c r="D141" s="177"/>
      <c r="E141" s="174"/>
      <c r="F141" s="174"/>
    </row>
    <row r="142" spans="1:6" ht="12" customHeight="1">
      <c r="A142" s="184"/>
      <c r="B142" s="183"/>
      <c r="C142" s="183"/>
      <c r="D142" s="177"/>
      <c r="E142" s="174"/>
      <c r="F142" s="174"/>
    </row>
    <row r="143" spans="1:6" ht="12" customHeight="1">
      <c r="A143" s="184"/>
      <c r="B143" s="183"/>
      <c r="C143" s="183"/>
      <c r="D143" s="177"/>
      <c r="E143" s="174"/>
      <c r="F143" s="174"/>
    </row>
    <row r="144" spans="1:6" ht="12" customHeight="1">
      <c r="A144" s="184"/>
      <c r="B144" s="183"/>
      <c r="C144" s="183"/>
      <c r="D144" s="177"/>
      <c r="E144" s="174"/>
      <c r="F144" s="174"/>
    </row>
    <row r="145" spans="1:6">
      <c r="A145" s="184"/>
      <c r="B145" s="183"/>
      <c r="C145" s="183"/>
      <c r="D145" s="177"/>
      <c r="E145" s="174"/>
      <c r="F145" s="174"/>
    </row>
    <row r="146" spans="1:6">
      <c r="A146" s="184"/>
      <c r="B146" s="183"/>
      <c r="C146" s="183"/>
      <c r="D146" s="177"/>
      <c r="E146" s="174"/>
      <c r="F146" s="174"/>
    </row>
    <row r="147" spans="1:6">
      <c r="A147" s="184"/>
      <c r="B147" s="183"/>
      <c r="C147" s="183"/>
      <c r="D147" s="177"/>
      <c r="E147" s="174"/>
      <c r="F147" s="174"/>
    </row>
    <row r="148" spans="1:6" ht="12">
      <c r="A148" s="190"/>
      <c r="B148" s="473"/>
      <c r="C148" s="474"/>
      <c r="D148" s="193"/>
      <c r="E148" s="152"/>
      <c r="F148" s="194"/>
    </row>
    <row r="149" spans="1:6">
      <c r="A149" s="184"/>
      <c r="B149" s="183"/>
      <c r="C149" s="183"/>
      <c r="D149" s="177"/>
      <c r="E149" s="174"/>
      <c r="F149" s="174"/>
    </row>
    <row r="150" spans="1:6" ht="12" customHeight="1">
      <c r="A150" s="184"/>
      <c r="B150" s="183"/>
      <c r="C150" s="183"/>
      <c r="D150" s="177"/>
      <c r="E150" s="174"/>
      <c r="F150" s="174"/>
    </row>
    <row r="151" spans="1:6" ht="12" customHeight="1">
      <c r="A151" s="184"/>
      <c r="B151" s="183"/>
      <c r="C151" s="183"/>
      <c r="D151" s="177"/>
      <c r="E151" s="174"/>
      <c r="F151" s="174"/>
    </row>
    <row r="152" spans="1:6" ht="12" customHeight="1">
      <c r="A152" s="184"/>
      <c r="B152" s="183"/>
      <c r="C152" s="183"/>
      <c r="D152" s="177"/>
      <c r="E152" s="174"/>
      <c r="F152" s="174"/>
    </row>
    <row r="153" spans="1:6" ht="12" customHeight="1">
      <c r="A153" s="184"/>
      <c r="B153" s="183"/>
      <c r="C153" s="183"/>
      <c r="D153" s="177"/>
      <c r="E153" s="174"/>
      <c r="F153" s="174"/>
    </row>
    <row r="154" spans="1:6" ht="12" customHeight="1">
      <c r="A154" s="184"/>
      <c r="B154" s="183"/>
      <c r="C154" s="183"/>
      <c r="D154" s="177"/>
      <c r="E154" s="174"/>
      <c r="F154" s="174"/>
    </row>
    <row r="155" spans="1:6" ht="12" customHeight="1">
      <c r="A155" s="184"/>
      <c r="B155" s="183"/>
      <c r="C155" s="183"/>
      <c r="D155" s="177"/>
      <c r="E155" s="174"/>
      <c r="F155" s="174"/>
    </row>
    <row r="156" spans="1:6" ht="12" customHeight="1">
      <c r="A156" s="184"/>
      <c r="B156" s="183"/>
      <c r="C156" s="183"/>
      <c r="D156" s="177"/>
      <c r="E156" s="174"/>
      <c r="F156" s="174"/>
    </row>
    <row r="157" spans="1:6">
      <c r="A157" s="184"/>
      <c r="B157" s="183"/>
      <c r="C157" s="183"/>
      <c r="D157" s="177"/>
      <c r="E157" s="174"/>
      <c r="F157" s="174"/>
    </row>
    <row r="158" spans="1:6" ht="12" customHeight="1">
      <c r="A158" s="184"/>
      <c r="B158" s="183"/>
      <c r="C158" s="183"/>
      <c r="D158" s="177"/>
      <c r="E158" s="174"/>
      <c r="F158" s="174"/>
    </row>
    <row r="159" spans="1:6" ht="12" customHeight="1">
      <c r="A159" s="184"/>
      <c r="B159" s="183"/>
      <c r="C159" s="183"/>
      <c r="D159" s="177"/>
      <c r="E159" s="174"/>
      <c r="F159" s="174"/>
    </row>
    <row r="160" spans="1:6" ht="12" customHeight="1">
      <c r="A160" s="184"/>
      <c r="B160" s="183"/>
      <c r="C160" s="183"/>
      <c r="D160" s="177"/>
      <c r="E160" s="174"/>
      <c r="F160" s="174"/>
    </row>
    <row r="161" spans="1:6" ht="12" customHeight="1">
      <c r="A161" s="184"/>
      <c r="B161" s="183"/>
      <c r="C161" s="183"/>
      <c r="D161" s="177"/>
      <c r="E161" s="174"/>
      <c r="F161" s="174"/>
    </row>
    <row r="162" spans="1:6" ht="12" customHeight="1">
      <c r="A162" s="184"/>
      <c r="B162" s="183"/>
      <c r="C162" s="183"/>
      <c r="D162" s="177"/>
      <c r="E162" s="174"/>
      <c r="F162" s="174"/>
    </row>
    <row r="163" spans="1:6" ht="12" customHeight="1">
      <c r="A163" s="184"/>
      <c r="B163" s="183"/>
      <c r="C163" s="183"/>
      <c r="D163" s="177"/>
      <c r="E163" s="174"/>
      <c r="F163" s="174"/>
    </row>
    <row r="164" spans="1:6" ht="12" customHeight="1">
      <c r="A164" s="184"/>
      <c r="B164" s="183"/>
      <c r="C164" s="183"/>
      <c r="D164" s="177"/>
      <c r="E164" s="174"/>
      <c r="F164" s="174"/>
    </row>
    <row r="165" spans="1:6" ht="12" customHeight="1">
      <c r="A165" s="184"/>
      <c r="B165" s="183"/>
      <c r="C165" s="183"/>
      <c r="D165" s="177"/>
      <c r="E165" s="174"/>
      <c r="F165" s="174"/>
    </row>
    <row r="166" spans="1:6" ht="12" customHeight="1">
      <c r="A166" s="184"/>
      <c r="B166" s="183"/>
      <c r="C166" s="183"/>
      <c r="D166" s="177"/>
      <c r="E166" s="174"/>
      <c r="F166" s="174"/>
    </row>
    <row r="167" spans="1:6" ht="12" customHeight="1">
      <c r="A167" s="184"/>
      <c r="B167" s="183"/>
      <c r="C167" s="183"/>
      <c r="D167" s="177"/>
      <c r="E167" s="174"/>
      <c r="F167" s="174"/>
    </row>
    <row r="168" spans="1:6" ht="12" customHeight="1">
      <c r="A168" s="184"/>
      <c r="B168" s="183"/>
      <c r="C168" s="183"/>
      <c r="D168" s="177"/>
      <c r="E168" s="174"/>
      <c r="F168" s="174"/>
    </row>
    <row r="169" spans="1:6" ht="12" customHeight="1">
      <c r="A169" s="184"/>
      <c r="B169" s="183"/>
      <c r="C169" s="183"/>
      <c r="D169" s="177"/>
      <c r="E169" s="174"/>
      <c r="F169" s="174"/>
    </row>
    <row r="170" spans="1:6" ht="12">
      <c r="A170" s="190"/>
      <c r="B170" s="196"/>
      <c r="C170" s="197"/>
      <c r="D170" s="195"/>
      <c r="E170" s="152"/>
      <c r="F170" s="194"/>
    </row>
    <row r="171" spans="1:6" ht="24" customHeight="1">
      <c r="A171" s="184"/>
      <c r="B171" s="183"/>
      <c r="C171" s="183"/>
      <c r="D171" s="177"/>
      <c r="E171" s="174"/>
      <c r="F171" s="186"/>
    </row>
    <row r="172" spans="1:6" ht="24" customHeight="1">
      <c r="A172" s="184"/>
      <c r="B172" s="183"/>
      <c r="C172" s="183"/>
      <c r="D172" s="177"/>
      <c r="E172" s="174"/>
      <c r="F172" s="186"/>
    </row>
    <row r="173" spans="1:6" ht="24" customHeight="1">
      <c r="A173" s="184"/>
      <c r="B173" s="183"/>
      <c r="C173" s="183"/>
      <c r="D173" s="177"/>
      <c r="E173" s="174"/>
      <c r="F173" s="186"/>
    </row>
    <row r="174" spans="1:6" ht="24" customHeight="1">
      <c r="A174" s="184"/>
      <c r="B174" s="183"/>
      <c r="C174" s="183"/>
      <c r="D174" s="177"/>
      <c r="E174" s="174"/>
      <c r="F174" s="186"/>
    </row>
    <row r="175" spans="1:6" ht="24" customHeight="1">
      <c r="A175" s="184"/>
      <c r="B175" s="183"/>
      <c r="C175" s="183"/>
      <c r="D175" s="177"/>
      <c r="E175" s="174"/>
      <c r="F175" s="186"/>
    </row>
    <row r="176" spans="1:6">
      <c r="A176" s="184"/>
      <c r="B176" s="183"/>
      <c r="C176" s="183"/>
      <c r="D176" s="177"/>
      <c r="E176" s="174"/>
      <c r="F176" s="186"/>
    </row>
    <row r="177" spans="1:6">
      <c r="A177" s="184"/>
      <c r="B177" s="183"/>
      <c r="C177" s="183"/>
      <c r="D177" s="177"/>
      <c r="E177" s="174"/>
      <c r="F177" s="186"/>
    </row>
    <row r="178" spans="1:6" ht="24" customHeight="1">
      <c r="A178" s="184"/>
      <c r="B178" s="183"/>
      <c r="C178" s="183"/>
      <c r="D178" s="177"/>
      <c r="E178" s="174"/>
      <c r="F178" s="186"/>
    </row>
    <row r="179" spans="1:6" ht="24" customHeight="1">
      <c r="A179" s="184"/>
      <c r="B179" s="183"/>
      <c r="C179" s="183"/>
      <c r="D179" s="177"/>
      <c r="E179" s="174"/>
      <c r="F179" s="186"/>
    </row>
    <row r="180" spans="1:6">
      <c r="A180" s="184"/>
      <c r="B180" s="183"/>
      <c r="C180" s="183"/>
      <c r="D180" s="177"/>
      <c r="E180" s="174"/>
      <c r="F180" s="186"/>
    </row>
    <row r="181" spans="1:6">
      <c r="A181" s="184"/>
      <c r="B181" s="183"/>
      <c r="C181" s="183"/>
      <c r="D181" s="177"/>
      <c r="E181" s="174"/>
      <c r="F181" s="186"/>
    </row>
    <row r="182" spans="1:6">
      <c r="A182" s="152"/>
      <c r="B182" s="195"/>
      <c r="C182" s="197"/>
      <c r="D182" s="172"/>
      <c r="E182" s="152"/>
      <c r="F182" s="152"/>
    </row>
    <row r="183" spans="1:6">
      <c r="A183" s="152"/>
      <c r="B183" s="195"/>
      <c r="C183" s="197"/>
      <c r="D183" s="172"/>
      <c r="E183" s="152"/>
      <c r="F183" s="152"/>
    </row>
    <row r="184" spans="1:6">
      <c r="A184" s="152"/>
      <c r="B184" s="195"/>
      <c r="C184" s="197"/>
      <c r="D184" s="172"/>
      <c r="E184" s="152"/>
      <c r="F184" s="152"/>
    </row>
    <row r="185" spans="1:6">
      <c r="A185" s="152"/>
      <c r="B185" s="195"/>
      <c r="C185" s="197"/>
      <c r="D185" s="172"/>
      <c r="E185" s="152"/>
      <c r="F185" s="152"/>
    </row>
    <row r="186" spans="1:6">
      <c r="A186" s="152"/>
      <c r="B186" s="195"/>
      <c r="C186" s="197"/>
      <c r="D186" s="172"/>
      <c r="E186" s="152"/>
      <c r="F186" s="152"/>
    </row>
    <row r="187" spans="1:6">
      <c r="A187" s="152"/>
      <c r="B187" s="195"/>
      <c r="C187" s="197"/>
      <c r="D187" s="172"/>
      <c r="E187" s="152"/>
      <c r="F187" s="152"/>
    </row>
    <row r="188" spans="1:6">
      <c r="A188" s="152"/>
      <c r="B188" s="190"/>
      <c r="C188" s="477"/>
      <c r="D188" s="152"/>
      <c r="E188" s="152"/>
      <c r="F188" s="152"/>
    </row>
    <row r="189" spans="1:6">
      <c r="A189" s="152"/>
      <c r="B189" s="190"/>
      <c r="C189" s="477"/>
      <c r="D189" s="152"/>
      <c r="E189" s="152"/>
      <c r="F189" s="152"/>
    </row>
    <row r="190" spans="1:6">
      <c r="A190" s="152"/>
      <c r="B190" s="190"/>
      <c r="C190" s="477"/>
      <c r="D190" s="152"/>
      <c r="E190" s="152"/>
      <c r="F190" s="152"/>
    </row>
    <row r="191" spans="1:6">
      <c r="A191" s="152"/>
      <c r="B191" s="190"/>
      <c r="C191" s="477"/>
      <c r="D191" s="152"/>
      <c r="E191" s="152"/>
      <c r="F191" s="152"/>
    </row>
  </sheetData>
  <mergeCells count="1">
    <mergeCell ref="C2:F2"/>
  </mergeCells>
  <conditionalFormatting sqref="G8:K24">
    <cfRule type="cellIs" dxfId="6" priority="1" stopIfTrue="1" operator="equal">
      <formula>0</formula>
    </cfRule>
  </conditionalFormatting>
  <conditionalFormatting sqref="G26:K28">
    <cfRule type="cellIs" dxfId="5" priority="3" stopIfTrue="1" operator="equal">
      <formula>0</formula>
    </cfRule>
  </conditionalFormatting>
  <conditionalFormatting sqref="G30:K44">
    <cfRule type="cellIs" dxfId="4" priority="6" stopIfTrue="1" operator="equal">
      <formula>0</formula>
    </cfRule>
  </conditionalFormatting>
  <conditionalFormatting sqref="G46:K51">
    <cfRule type="cellIs" dxfId="3" priority="4" stopIfTrue="1" operator="equal">
      <formula>0</formula>
    </cfRule>
  </conditionalFormatting>
  <conditionalFormatting sqref="G53:K66">
    <cfRule type="cellIs" dxfId="2" priority="2" stopIfTrue="1" operator="equal">
      <formula>0</formula>
    </cfRule>
  </conditionalFormatting>
  <conditionalFormatting sqref="G68:K80">
    <cfRule type="cellIs" dxfId="1" priority="7" stopIfTrue="1" operator="equal">
      <formula>0</formula>
    </cfRule>
  </conditionalFormatting>
  <conditionalFormatting sqref="G82:K91">
    <cfRule type="cellIs" dxfId="0" priority="5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6"/>
  <dimension ref="A1:AA1253"/>
  <sheetViews>
    <sheetView topLeftCell="A68" workbookViewId="0">
      <selection activeCell="H83" sqref="H83:H1015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2361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>
        <f>E60</f>
        <v>0</v>
      </c>
      <c r="D15" s="251">
        <f>F60</f>
        <v>0</v>
      </c>
      <c r="E15" s="252">
        <f>G60</f>
        <v>0</v>
      </c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E64</f>
        <v>0</v>
      </c>
      <c r="D16" s="258">
        <f>F64</f>
        <v>0</v>
      </c>
      <c r="E16" s="259">
        <f>G64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(SUM(Z81:Z126))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/>
      <c r="D17" s="251"/>
      <c r="E17" s="252"/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P27-SUM(K81:K126)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SUM(K81:K126)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2361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884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885</v>
      </c>
      <c r="C56" s="588"/>
      <c r="D56" s="588"/>
      <c r="E56" s="252">
        <f>L98</f>
        <v>0</v>
      </c>
      <c r="F56" s="252">
        <f>M98</f>
        <v>0</v>
      </c>
      <c r="G56" s="252">
        <f>I98</f>
        <v>0</v>
      </c>
      <c r="H56" s="343">
        <f>S98</f>
        <v>42.08</v>
      </c>
      <c r="I56" s="343">
        <f>V98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3" t="s">
        <v>886</v>
      </c>
      <c r="C57" s="588"/>
      <c r="D57" s="588"/>
      <c r="E57" s="252">
        <f>L102</f>
        <v>0</v>
      </c>
      <c r="F57" s="252">
        <f>M102</f>
        <v>0</v>
      </c>
      <c r="G57" s="252">
        <f>I102</f>
        <v>0</v>
      </c>
      <c r="H57" s="343">
        <f>S102</f>
        <v>9.61</v>
      </c>
      <c r="I57" s="343">
        <f>V102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3" t="s">
        <v>888</v>
      </c>
      <c r="C58" s="588"/>
      <c r="D58" s="588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3.65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3" t="s">
        <v>890</v>
      </c>
      <c r="C59" s="588"/>
      <c r="D59" s="588"/>
      <c r="E59" s="252">
        <f>L111</f>
        <v>0</v>
      </c>
      <c r="F59" s="252">
        <f>M111</f>
        <v>0</v>
      </c>
      <c r="G59" s="252">
        <f>I111</f>
        <v>0</v>
      </c>
      <c r="H59" s="343">
        <f>S111</f>
        <v>0</v>
      </c>
      <c r="I59" s="343">
        <f>V111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4" t="s">
        <v>884</v>
      </c>
      <c r="C60" s="605"/>
      <c r="D60" s="605"/>
      <c r="E60" s="345">
        <f>L113</f>
        <v>0</v>
      </c>
      <c r="F60" s="345">
        <f>M113</f>
        <v>0</v>
      </c>
      <c r="G60" s="345">
        <f>I113</f>
        <v>0</v>
      </c>
      <c r="H60" s="346">
        <f>S113</f>
        <v>55.34</v>
      </c>
      <c r="I60" s="346">
        <f>V113</f>
        <v>0</v>
      </c>
      <c r="J60" s="346"/>
      <c r="K60" s="346"/>
      <c r="L60" s="346"/>
      <c r="M60" s="346"/>
      <c r="N60" s="346"/>
      <c r="O60" s="346"/>
      <c r="P60" s="346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3"/>
      <c r="C61" s="588"/>
      <c r="D61" s="588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4" t="s">
        <v>891</v>
      </c>
      <c r="C62" s="605"/>
      <c r="D62" s="605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221"/>
      <c r="B63" s="603" t="s">
        <v>894</v>
      </c>
      <c r="C63" s="588"/>
      <c r="D63" s="588"/>
      <c r="E63" s="252">
        <f>L124</f>
        <v>0</v>
      </c>
      <c r="F63" s="252">
        <f>M124</f>
        <v>0</v>
      </c>
      <c r="G63" s="252">
        <f>I124</f>
        <v>0</v>
      </c>
      <c r="H63" s="343">
        <f>S124</f>
        <v>0.05</v>
      </c>
      <c r="I63" s="343">
        <f>V124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.100000000000001" customHeight="1">
      <c r="A64" s="221"/>
      <c r="B64" s="604" t="s">
        <v>891</v>
      </c>
      <c r="C64" s="605"/>
      <c r="D64" s="605"/>
      <c r="E64" s="345">
        <f>L126</f>
        <v>0</v>
      </c>
      <c r="F64" s="345">
        <f>M126</f>
        <v>0</v>
      </c>
      <c r="G64" s="345">
        <f>I126</f>
        <v>0</v>
      </c>
      <c r="H64" s="346">
        <f>S126</f>
        <v>0.05</v>
      </c>
      <c r="I64" s="346">
        <f>V126</f>
        <v>0</v>
      </c>
      <c r="J64" s="346"/>
      <c r="K64" s="346"/>
      <c r="L64" s="346"/>
      <c r="M64" s="346"/>
      <c r="N64" s="346"/>
      <c r="O64" s="346"/>
      <c r="P64" s="346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.100000000000001" customHeight="1">
      <c r="A65" s="221"/>
      <c r="B65" s="603"/>
      <c r="C65" s="588"/>
      <c r="D65" s="588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.100000000000001" customHeight="1">
      <c r="A66" s="347"/>
      <c r="B66" s="606" t="s">
        <v>898</v>
      </c>
      <c r="C66" s="607"/>
      <c r="D66" s="607"/>
      <c r="E66" s="348">
        <f>L127</f>
        <v>0</v>
      </c>
      <c r="F66" s="348">
        <f>M127</f>
        <v>0</v>
      </c>
      <c r="G66" s="348">
        <f>I127</f>
        <v>0</v>
      </c>
      <c r="H66" s="349">
        <f>S127</f>
        <v>55.39</v>
      </c>
      <c r="I66" s="349">
        <f>V127</f>
        <v>0</v>
      </c>
      <c r="J66" s="350"/>
      <c r="K66" s="350"/>
      <c r="L66" s="350"/>
      <c r="M66" s="350"/>
      <c r="N66" s="350"/>
      <c r="O66" s="350"/>
      <c r="P66" s="350"/>
      <c r="Q66" s="351"/>
      <c r="R66" s="351"/>
      <c r="S66" s="351"/>
      <c r="T66" s="351"/>
      <c r="U66" s="351"/>
      <c r="V66" s="352"/>
      <c r="W66" s="220"/>
      <c r="X66" s="221"/>
      <c r="Y66" s="221"/>
      <c r="Z66" s="221"/>
    </row>
    <row r="67" spans="1:26" ht="20.100000000000001" customHeight="1">
      <c r="A67" s="319"/>
      <c r="B67" s="319"/>
      <c r="C67" s="319"/>
      <c r="D67" s="319"/>
      <c r="E67" s="353"/>
      <c r="F67" s="353"/>
      <c r="G67" s="353"/>
      <c r="H67" s="354"/>
      <c r="I67" s="354"/>
      <c r="J67" s="354"/>
      <c r="K67" s="354"/>
      <c r="L67" s="354"/>
      <c r="M67" s="354"/>
      <c r="N67" s="354"/>
      <c r="O67" s="354"/>
      <c r="P67" s="354"/>
      <c r="Q67" s="319"/>
      <c r="R67" s="319"/>
      <c r="S67" s="319"/>
      <c r="T67" s="319"/>
      <c r="U67" s="319"/>
      <c r="V67" s="319"/>
      <c r="W67" s="220"/>
      <c r="X67" s="221"/>
      <c r="Y67" s="221"/>
      <c r="Z67" s="221"/>
    </row>
    <row r="68" spans="1:26" ht="20.100000000000001" customHeight="1">
      <c r="A68" s="319"/>
      <c r="B68" s="319"/>
      <c r="C68" s="319"/>
      <c r="D68" s="319"/>
      <c r="E68" s="353"/>
      <c r="F68" s="353"/>
      <c r="G68" s="353"/>
      <c r="H68" s="354"/>
      <c r="I68" s="354"/>
      <c r="J68" s="354"/>
      <c r="K68" s="354"/>
      <c r="L68" s="354"/>
      <c r="M68" s="354"/>
      <c r="N68" s="354"/>
      <c r="O68" s="354"/>
      <c r="P68" s="354"/>
      <c r="Q68" s="319"/>
      <c r="R68" s="319"/>
      <c r="S68" s="319"/>
      <c r="T68" s="319"/>
      <c r="U68" s="319"/>
      <c r="V68" s="319"/>
      <c r="W68" s="220"/>
      <c r="X68" s="221"/>
      <c r="Y68" s="221"/>
      <c r="Z68" s="221"/>
    </row>
    <row r="69" spans="1:26" ht="20.100000000000001" customHeight="1">
      <c r="A69" s="319"/>
      <c r="B69" s="321"/>
      <c r="C69" s="321"/>
      <c r="D69" s="321"/>
      <c r="E69" s="355"/>
      <c r="F69" s="355"/>
      <c r="G69" s="355"/>
      <c r="H69" s="356"/>
      <c r="I69" s="356"/>
      <c r="J69" s="356"/>
      <c r="K69" s="356"/>
      <c r="L69" s="356"/>
      <c r="M69" s="356"/>
      <c r="N69" s="356"/>
      <c r="O69" s="356"/>
      <c r="P69" s="356"/>
      <c r="Q69" s="321"/>
      <c r="R69" s="321"/>
      <c r="S69" s="321"/>
      <c r="T69" s="321"/>
      <c r="U69" s="321"/>
      <c r="V69" s="321"/>
      <c r="W69" s="220"/>
      <c r="X69" s="221"/>
      <c r="Y69" s="221"/>
      <c r="Z69" s="221"/>
    </row>
    <row r="70" spans="1:26" ht="35.1" customHeight="1">
      <c r="A70" s="221"/>
      <c r="B70" s="550" t="s">
        <v>839</v>
      </c>
      <c r="C70" s="551"/>
      <c r="D70" s="551"/>
      <c r="E70" s="551"/>
      <c r="F70" s="551"/>
      <c r="G70" s="551"/>
      <c r="H70" s="551"/>
      <c r="I70" s="551"/>
      <c r="J70" s="551"/>
      <c r="K70" s="551"/>
      <c r="L70" s="551"/>
      <c r="M70" s="551"/>
      <c r="N70" s="551"/>
      <c r="O70" s="551"/>
      <c r="P70" s="551"/>
      <c r="Q70" s="551"/>
      <c r="R70" s="551"/>
      <c r="S70" s="551"/>
      <c r="T70" s="551"/>
      <c r="U70" s="551"/>
      <c r="V70" s="552"/>
      <c r="W70" s="220"/>
      <c r="X70" s="221"/>
      <c r="Y70" s="221"/>
      <c r="Z70" s="221"/>
    </row>
    <row r="71" spans="1:26" ht="20.100000000000001" customHeight="1">
      <c r="A71" s="227"/>
      <c r="B71" s="315"/>
      <c r="C71" s="317"/>
      <c r="D71" s="317"/>
      <c r="E71" s="357"/>
      <c r="F71" s="357"/>
      <c r="G71" s="357"/>
      <c r="H71" s="358"/>
      <c r="I71" s="358"/>
      <c r="J71" s="358"/>
      <c r="K71" s="358"/>
      <c r="L71" s="358"/>
      <c r="M71" s="358"/>
      <c r="N71" s="358"/>
      <c r="O71" s="358"/>
      <c r="P71" s="358"/>
      <c r="Q71" s="317"/>
      <c r="R71" s="317"/>
      <c r="S71" s="317"/>
      <c r="T71" s="317"/>
      <c r="U71" s="317"/>
      <c r="V71" s="318"/>
      <c r="W71" s="220"/>
      <c r="X71" s="221"/>
      <c r="Y71" s="221"/>
      <c r="Z71" s="221"/>
    </row>
    <row r="72" spans="1:26" ht="20.100000000000001" customHeight="1">
      <c r="A72" s="359"/>
      <c r="B72" s="554" t="s">
        <v>848</v>
      </c>
      <c r="C72" s="555"/>
      <c r="D72" s="555"/>
      <c r="E72" s="556"/>
      <c r="F72" s="360"/>
      <c r="G72" s="360"/>
      <c r="H72" s="361" t="s">
        <v>845</v>
      </c>
      <c r="I72" s="557"/>
      <c r="J72" s="558"/>
      <c r="K72" s="558"/>
      <c r="L72" s="558"/>
      <c r="M72" s="558"/>
      <c r="N72" s="558"/>
      <c r="O72" s="558"/>
      <c r="P72" s="559"/>
      <c r="Q72" s="298"/>
      <c r="R72" s="298"/>
      <c r="S72" s="298"/>
      <c r="T72" s="298"/>
      <c r="U72" s="298"/>
      <c r="V72" s="299"/>
      <c r="W72" s="220"/>
      <c r="X72" s="221"/>
      <c r="Y72" s="221"/>
      <c r="Z72" s="221"/>
    </row>
    <row r="73" spans="1:26" ht="20.100000000000001" customHeight="1">
      <c r="A73" s="359"/>
      <c r="B73" s="545" t="s">
        <v>851</v>
      </c>
      <c r="C73" s="546"/>
      <c r="D73" s="546"/>
      <c r="E73" s="547"/>
      <c r="F73" s="362"/>
      <c r="G73" s="362"/>
      <c r="H73" s="363" t="s">
        <v>899</v>
      </c>
      <c r="I73" s="363" t="s">
        <v>900</v>
      </c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.100000000000001" customHeight="1">
      <c r="A74" s="359"/>
      <c r="B74" s="545" t="s">
        <v>852</v>
      </c>
      <c r="C74" s="546"/>
      <c r="D74" s="546"/>
      <c r="E74" s="547"/>
      <c r="F74" s="362"/>
      <c r="G74" s="362"/>
      <c r="H74" s="363" t="s">
        <v>901</v>
      </c>
      <c r="I74" s="363" t="s">
        <v>847</v>
      </c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.100000000000001" customHeight="1">
      <c r="A75" s="227"/>
      <c r="B75" s="332" t="s">
        <v>902</v>
      </c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.100000000000001" customHeight="1">
      <c r="A76" s="227"/>
      <c r="B76" s="332" t="s">
        <v>2361</v>
      </c>
      <c r="C76" s="364"/>
      <c r="D76" s="364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.100000000000001" customHeight="1">
      <c r="A77" s="227"/>
      <c r="B77" s="332"/>
      <c r="C77" s="364"/>
      <c r="D77" s="364"/>
      <c r="E77" s="365"/>
      <c r="F77" s="365"/>
      <c r="G77" s="365"/>
      <c r="H77" s="366"/>
      <c r="I77" s="366"/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.100000000000001" customHeight="1">
      <c r="A78" s="227"/>
      <c r="B78" s="332"/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.100000000000001" customHeight="1">
      <c r="A79" s="227"/>
      <c r="B79" s="367" t="s">
        <v>881</v>
      </c>
      <c r="C79" s="368"/>
      <c r="D79" s="368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>
      <c r="A80" s="334"/>
      <c r="B80" s="369" t="s">
        <v>903</v>
      </c>
      <c r="C80" s="335" t="s">
        <v>904</v>
      </c>
      <c r="D80" s="335" t="s">
        <v>905</v>
      </c>
      <c r="E80" s="370"/>
      <c r="F80" s="370" t="s">
        <v>906</v>
      </c>
      <c r="G80" s="370" t="s">
        <v>141</v>
      </c>
      <c r="H80" s="371" t="s">
        <v>907</v>
      </c>
      <c r="I80" s="371" t="s">
        <v>908</v>
      </c>
      <c r="J80" s="371"/>
      <c r="K80" s="371"/>
      <c r="L80" s="371"/>
      <c r="M80" s="371"/>
      <c r="N80" s="371"/>
      <c r="O80" s="371"/>
      <c r="P80" s="371" t="s">
        <v>909</v>
      </c>
      <c r="Q80" s="335"/>
      <c r="R80" s="335"/>
      <c r="S80" s="335" t="s">
        <v>910</v>
      </c>
      <c r="T80" s="335"/>
      <c r="U80" s="335"/>
      <c r="V80" s="372" t="s">
        <v>911</v>
      </c>
      <c r="W80" s="220"/>
      <c r="X80" s="221"/>
      <c r="Y80" s="221"/>
      <c r="Z80" s="221"/>
    </row>
    <row r="81" spans="1:26">
      <c r="A81" s="221"/>
      <c r="B81" s="242"/>
      <c r="C81" s="373"/>
      <c r="D81" s="602" t="s">
        <v>884</v>
      </c>
      <c r="E81" s="602"/>
      <c r="F81" s="339"/>
      <c r="G81" s="374"/>
      <c r="H81" s="339"/>
      <c r="I81" s="339"/>
      <c r="J81" s="340"/>
      <c r="K81" s="340"/>
      <c r="L81" s="374"/>
      <c r="M81" s="374"/>
      <c r="N81" s="374"/>
      <c r="O81" s="374"/>
      <c r="P81" s="374"/>
      <c r="Q81" s="374"/>
      <c r="R81" s="374"/>
      <c r="S81" s="374"/>
      <c r="T81" s="374"/>
      <c r="U81" s="374"/>
      <c r="V81" s="375"/>
      <c r="W81" s="220"/>
      <c r="X81" s="221"/>
      <c r="Y81" s="221"/>
      <c r="Z81" s="221"/>
    </row>
    <row r="82" spans="1:26">
      <c r="A82" s="221"/>
      <c r="B82" s="249"/>
      <c r="C82" s="376" t="s">
        <v>82</v>
      </c>
      <c r="D82" s="560" t="s">
        <v>912</v>
      </c>
      <c r="E82" s="560"/>
      <c r="F82" s="252"/>
      <c r="G82" s="377"/>
      <c r="H82" s="252"/>
      <c r="I82" s="252"/>
      <c r="J82" s="343"/>
      <c r="K82" s="343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8"/>
      <c r="W82" s="220"/>
      <c r="X82" s="221"/>
      <c r="Y82" s="221"/>
      <c r="Z82" s="221"/>
    </row>
    <row r="83" spans="1:26" ht="24.95" customHeight="1">
      <c r="A83" s="379"/>
      <c r="B83" s="380"/>
      <c r="C83" s="381" t="s">
        <v>913</v>
      </c>
      <c r="D83" s="608" t="s">
        <v>914</v>
      </c>
      <c r="E83" s="608"/>
      <c r="F83" s="382" t="s">
        <v>157</v>
      </c>
      <c r="G83" s="383">
        <v>54.6</v>
      </c>
      <c r="H83" s="382"/>
      <c r="I83" s="382">
        <f t="shared" ref="I83:I97" si="0">ROUND(G83*(H83),2)</f>
        <v>0</v>
      </c>
      <c r="J83" s="384">
        <f t="shared" ref="J83:J97" si="1">ROUND(G83*(N83),2)</f>
        <v>2239.15</v>
      </c>
      <c r="K83" s="343">
        <f t="shared" ref="K83:K97" si="2">ROUND(G83*(O83),2)</f>
        <v>0</v>
      </c>
      <c r="L83" s="377">
        <f t="shared" ref="L83:L95" si="3">ROUND(G83*(H83),2)</f>
        <v>0</v>
      </c>
      <c r="M83" s="377"/>
      <c r="N83" s="377">
        <v>41.01</v>
      </c>
      <c r="O83" s="377"/>
      <c r="P83" s="377">
        <v>0</v>
      </c>
      <c r="Q83" s="377"/>
      <c r="R83" s="377">
        <v>0</v>
      </c>
      <c r="S83" s="377">
        <f t="shared" ref="S83:S97" si="4">ROUND(G83*(P83),3)</f>
        <v>0</v>
      </c>
      <c r="T83" s="377"/>
      <c r="U83" s="377"/>
      <c r="V83" s="378">
        <f t="shared" ref="V83:V97" si="5">ROUND(G83*(X83),3)</f>
        <v>0</v>
      </c>
      <c r="W83" s="220"/>
      <c r="X83" s="221">
        <v>0</v>
      </c>
      <c r="Y83" s="221"/>
      <c r="Z83" s="221">
        <v>0</v>
      </c>
    </row>
    <row r="84" spans="1:26" ht="24.95" customHeight="1">
      <c r="A84" s="385"/>
      <c r="B84" s="386"/>
      <c r="C84" s="387" t="s">
        <v>161</v>
      </c>
      <c r="D84" s="553" t="s">
        <v>915</v>
      </c>
      <c r="E84" s="553"/>
      <c r="F84" s="389" t="s">
        <v>157</v>
      </c>
      <c r="G84" s="390">
        <v>16.38</v>
      </c>
      <c r="H84" s="389"/>
      <c r="I84" s="389">
        <f t="shared" si="0"/>
        <v>0</v>
      </c>
      <c r="J84" s="391">
        <f t="shared" si="1"/>
        <v>186.24</v>
      </c>
      <c r="K84" s="392">
        <f t="shared" si="2"/>
        <v>0</v>
      </c>
      <c r="L84" s="393">
        <f t="shared" si="3"/>
        <v>0</v>
      </c>
      <c r="M84" s="393"/>
      <c r="N84" s="393">
        <v>11.37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4.95" customHeight="1">
      <c r="A85" s="385"/>
      <c r="B85" s="386"/>
      <c r="C85" s="387" t="s">
        <v>2362</v>
      </c>
      <c r="D85" s="553" t="s">
        <v>2363</v>
      </c>
      <c r="E85" s="553"/>
      <c r="F85" s="389" t="s">
        <v>157</v>
      </c>
      <c r="G85" s="390">
        <v>12.5</v>
      </c>
      <c r="H85" s="389"/>
      <c r="I85" s="389">
        <f t="shared" si="0"/>
        <v>0</v>
      </c>
      <c r="J85" s="391">
        <f t="shared" si="1"/>
        <v>102.13</v>
      </c>
      <c r="K85" s="392">
        <f t="shared" si="2"/>
        <v>0</v>
      </c>
      <c r="L85" s="393">
        <f t="shared" si="3"/>
        <v>0</v>
      </c>
      <c r="M85" s="393"/>
      <c r="N85" s="393">
        <v>8.17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4.95" customHeight="1">
      <c r="A86" s="385"/>
      <c r="B86" s="386"/>
      <c r="C86" s="387" t="s">
        <v>2364</v>
      </c>
      <c r="D86" s="553" t="s">
        <v>2365</v>
      </c>
      <c r="E86" s="553"/>
      <c r="F86" s="389" t="s">
        <v>157</v>
      </c>
      <c r="G86" s="390">
        <v>3.75</v>
      </c>
      <c r="H86" s="389"/>
      <c r="I86" s="389">
        <f t="shared" si="0"/>
        <v>0</v>
      </c>
      <c r="J86" s="391">
        <f t="shared" si="1"/>
        <v>4.3499999999999996</v>
      </c>
      <c r="K86" s="392">
        <f t="shared" si="2"/>
        <v>0</v>
      </c>
      <c r="L86" s="393">
        <f t="shared" si="3"/>
        <v>0</v>
      </c>
      <c r="M86" s="393"/>
      <c r="N86" s="393">
        <v>1.1599999999999999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4.95" customHeight="1">
      <c r="A87" s="385"/>
      <c r="B87" s="386"/>
      <c r="C87" s="387" t="s">
        <v>916</v>
      </c>
      <c r="D87" s="553" t="s">
        <v>917</v>
      </c>
      <c r="E87" s="553"/>
      <c r="F87" s="389" t="s">
        <v>157</v>
      </c>
      <c r="G87" s="390">
        <v>28.457999999999991</v>
      </c>
      <c r="H87" s="389"/>
      <c r="I87" s="389">
        <f t="shared" si="0"/>
        <v>0</v>
      </c>
      <c r="J87" s="391">
        <f t="shared" si="1"/>
        <v>72.569999999999993</v>
      </c>
      <c r="K87" s="392">
        <f t="shared" si="2"/>
        <v>0</v>
      </c>
      <c r="L87" s="393">
        <f t="shared" si="3"/>
        <v>0</v>
      </c>
      <c r="M87" s="393"/>
      <c r="N87" s="393">
        <v>2.5499999999999998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4.95" customHeight="1">
      <c r="A88" s="385"/>
      <c r="B88" s="386"/>
      <c r="C88" s="387" t="s">
        <v>918</v>
      </c>
      <c r="D88" s="553" t="s">
        <v>919</v>
      </c>
      <c r="E88" s="553"/>
      <c r="F88" s="389" t="s">
        <v>157</v>
      </c>
      <c r="G88" s="390">
        <v>28.457999999999998</v>
      </c>
      <c r="H88" s="389"/>
      <c r="I88" s="389">
        <f t="shared" si="0"/>
        <v>0</v>
      </c>
      <c r="J88" s="391">
        <f t="shared" si="1"/>
        <v>27.6</v>
      </c>
      <c r="K88" s="392">
        <f t="shared" si="2"/>
        <v>0</v>
      </c>
      <c r="L88" s="393">
        <f t="shared" si="3"/>
        <v>0</v>
      </c>
      <c r="M88" s="393"/>
      <c r="N88" s="393">
        <v>0.97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4.95" customHeight="1">
      <c r="A89" s="385"/>
      <c r="B89" s="386"/>
      <c r="C89" s="387" t="s">
        <v>2366</v>
      </c>
      <c r="D89" s="553" t="s">
        <v>2367</v>
      </c>
      <c r="E89" s="553"/>
      <c r="F89" s="389" t="s">
        <v>157</v>
      </c>
      <c r="G89" s="390">
        <v>38.641999999999996</v>
      </c>
      <c r="H89" s="389"/>
      <c r="I89" s="389">
        <f t="shared" si="0"/>
        <v>0</v>
      </c>
      <c r="J89" s="391">
        <f t="shared" si="1"/>
        <v>199.39</v>
      </c>
      <c r="K89" s="392">
        <f t="shared" si="2"/>
        <v>0</v>
      </c>
      <c r="L89" s="393">
        <f t="shared" si="3"/>
        <v>0</v>
      </c>
      <c r="M89" s="393"/>
      <c r="N89" s="393">
        <v>5.16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24.95" customHeight="1">
      <c r="A90" s="385"/>
      <c r="B90" s="386"/>
      <c r="C90" s="387" t="s">
        <v>2368</v>
      </c>
      <c r="D90" s="553" t="s">
        <v>2369</v>
      </c>
      <c r="E90" s="553"/>
      <c r="F90" s="389" t="s">
        <v>200</v>
      </c>
      <c r="G90" s="390">
        <v>44</v>
      </c>
      <c r="H90" s="389"/>
      <c r="I90" s="389">
        <f t="shared" si="0"/>
        <v>0</v>
      </c>
      <c r="J90" s="391">
        <f t="shared" si="1"/>
        <v>14.52</v>
      </c>
      <c r="K90" s="392">
        <f t="shared" si="2"/>
        <v>0</v>
      </c>
      <c r="L90" s="393">
        <f t="shared" si="3"/>
        <v>0</v>
      </c>
      <c r="M90" s="393"/>
      <c r="N90" s="393">
        <v>0.33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4.95" customHeight="1">
      <c r="A91" s="385"/>
      <c r="B91" s="386"/>
      <c r="C91" s="387" t="s">
        <v>2370</v>
      </c>
      <c r="D91" s="553" t="s">
        <v>2371</v>
      </c>
      <c r="E91" s="553"/>
      <c r="F91" s="389" t="s">
        <v>157</v>
      </c>
      <c r="G91" s="390">
        <v>44</v>
      </c>
      <c r="H91" s="389"/>
      <c r="I91" s="389">
        <f t="shared" si="0"/>
        <v>0</v>
      </c>
      <c r="J91" s="391">
        <f t="shared" si="1"/>
        <v>86.68</v>
      </c>
      <c r="K91" s="392">
        <f t="shared" si="2"/>
        <v>0</v>
      </c>
      <c r="L91" s="393">
        <f t="shared" si="3"/>
        <v>0</v>
      </c>
      <c r="M91" s="393"/>
      <c r="N91" s="393">
        <v>1.97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4.95" customHeight="1">
      <c r="A92" s="385"/>
      <c r="B92" s="386"/>
      <c r="C92" s="387" t="s">
        <v>920</v>
      </c>
      <c r="D92" s="553" t="s">
        <v>921</v>
      </c>
      <c r="E92" s="553"/>
      <c r="F92" s="389" t="s">
        <v>157</v>
      </c>
      <c r="G92" s="390">
        <v>28.457999999999998</v>
      </c>
      <c r="H92" s="389"/>
      <c r="I92" s="389">
        <f t="shared" si="0"/>
        <v>0</v>
      </c>
      <c r="J92" s="391">
        <f t="shared" si="1"/>
        <v>155.38</v>
      </c>
      <c r="K92" s="392">
        <f t="shared" si="2"/>
        <v>0</v>
      </c>
      <c r="L92" s="393">
        <f t="shared" si="3"/>
        <v>0</v>
      </c>
      <c r="M92" s="393"/>
      <c r="N92" s="393">
        <v>5.46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35.1" customHeight="1">
      <c r="A93" s="385"/>
      <c r="B93" s="386"/>
      <c r="C93" s="387" t="s">
        <v>922</v>
      </c>
      <c r="D93" s="553" t="s">
        <v>923</v>
      </c>
      <c r="E93" s="553"/>
      <c r="F93" s="389" t="s">
        <v>157</v>
      </c>
      <c r="G93" s="390">
        <v>569.16</v>
      </c>
      <c r="H93" s="389"/>
      <c r="I93" s="389">
        <f t="shared" si="0"/>
        <v>0</v>
      </c>
      <c r="J93" s="391">
        <f t="shared" si="1"/>
        <v>313.04000000000002</v>
      </c>
      <c r="K93" s="392">
        <f t="shared" si="2"/>
        <v>0</v>
      </c>
      <c r="L93" s="393">
        <f t="shared" si="3"/>
        <v>0</v>
      </c>
      <c r="M93" s="393"/>
      <c r="N93" s="393">
        <v>0.55000000000000004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4.95" customHeight="1">
      <c r="A94" s="385"/>
      <c r="B94" s="386"/>
      <c r="C94" s="387" t="s">
        <v>924</v>
      </c>
      <c r="D94" s="553" t="s">
        <v>2309</v>
      </c>
      <c r="E94" s="553"/>
      <c r="F94" s="389" t="s">
        <v>157</v>
      </c>
      <c r="G94" s="390">
        <v>13.65</v>
      </c>
      <c r="H94" s="389"/>
      <c r="I94" s="389">
        <f t="shared" si="0"/>
        <v>0</v>
      </c>
      <c r="J94" s="391">
        <f t="shared" si="1"/>
        <v>331.83</v>
      </c>
      <c r="K94" s="392">
        <f t="shared" si="2"/>
        <v>0</v>
      </c>
      <c r="L94" s="393">
        <f t="shared" si="3"/>
        <v>0</v>
      </c>
      <c r="M94" s="393"/>
      <c r="N94" s="393">
        <v>24.31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24.95" customHeight="1">
      <c r="A95" s="385"/>
      <c r="B95" s="386"/>
      <c r="C95" s="387" t="s">
        <v>2372</v>
      </c>
      <c r="D95" s="553" t="s">
        <v>2373</v>
      </c>
      <c r="E95" s="553"/>
      <c r="F95" s="389" t="s">
        <v>157</v>
      </c>
      <c r="G95" s="390">
        <v>9.7279999999999998</v>
      </c>
      <c r="H95" s="389"/>
      <c r="I95" s="389">
        <f t="shared" si="0"/>
        <v>0</v>
      </c>
      <c r="J95" s="391">
        <f t="shared" si="1"/>
        <v>347.29</v>
      </c>
      <c r="K95" s="392">
        <f t="shared" si="2"/>
        <v>0</v>
      </c>
      <c r="L95" s="393">
        <f t="shared" si="3"/>
        <v>0</v>
      </c>
      <c r="M95" s="393"/>
      <c r="N95" s="393">
        <v>35.700000000000003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4.95" customHeight="1">
      <c r="A96" s="397"/>
      <c r="B96" s="398"/>
      <c r="C96" s="399" t="s">
        <v>926</v>
      </c>
      <c r="D96" s="563" t="s">
        <v>927</v>
      </c>
      <c r="E96" s="563"/>
      <c r="F96" s="401" t="s">
        <v>186</v>
      </c>
      <c r="G96" s="402">
        <v>42.080400000000004</v>
      </c>
      <c r="H96" s="401"/>
      <c r="I96" s="401">
        <f t="shared" si="0"/>
        <v>0</v>
      </c>
      <c r="J96" s="403">
        <f t="shared" si="1"/>
        <v>846.66</v>
      </c>
      <c r="K96" s="392">
        <f t="shared" si="2"/>
        <v>0</v>
      </c>
      <c r="L96" s="393"/>
      <c r="M96" s="393">
        <f>ROUND(G96*(H96),2)</f>
        <v>0</v>
      </c>
      <c r="N96" s="393">
        <v>20.12</v>
      </c>
      <c r="O96" s="393"/>
      <c r="P96" s="393">
        <v>1</v>
      </c>
      <c r="Q96" s="393"/>
      <c r="R96" s="393">
        <v>1</v>
      </c>
      <c r="S96" s="393">
        <f t="shared" si="4"/>
        <v>42.08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4.95" customHeight="1">
      <c r="A97" s="385"/>
      <c r="B97" s="386"/>
      <c r="C97" s="387" t="s">
        <v>928</v>
      </c>
      <c r="D97" s="553" t="s">
        <v>929</v>
      </c>
      <c r="E97" s="553"/>
      <c r="F97" s="389" t="s">
        <v>157</v>
      </c>
      <c r="G97" s="390">
        <v>28.457999999999998</v>
      </c>
      <c r="H97" s="389"/>
      <c r="I97" s="389">
        <f t="shared" si="0"/>
        <v>0</v>
      </c>
      <c r="J97" s="391">
        <f t="shared" si="1"/>
        <v>284.58</v>
      </c>
      <c r="K97" s="392">
        <f t="shared" si="2"/>
        <v>0</v>
      </c>
      <c r="L97" s="393">
        <f>ROUND(G97*(H97),2)</f>
        <v>0</v>
      </c>
      <c r="M97" s="393"/>
      <c r="N97" s="393">
        <v>10</v>
      </c>
      <c r="O97" s="393"/>
      <c r="P97" s="393">
        <v>0</v>
      </c>
      <c r="Q97" s="393"/>
      <c r="R97" s="393">
        <v>0</v>
      </c>
      <c r="S97" s="393">
        <f t="shared" si="4"/>
        <v>0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12">
      <c r="A98" s="396"/>
      <c r="B98" s="404"/>
      <c r="C98" s="405" t="s">
        <v>82</v>
      </c>
      <c r="D98" s="561" t="s">
        <v>912</v>
      </c>
      <c r="E98" s="561"/>
      <c r="F98" s="406"/>
      <c r="G98" s="393"/>
      <c r="H98" s="406"/>
      <c r="I98" s="407">
        <f>ROUND((SUM(I82:I97))/1,2)</f>
        <v>0</v>
      </c>
      <c r="J98" s="408"/>
      <c r="K98" s="408"/>
      <c r="L98" s="409">
        <f>ROUND((SUM(L82:L97))/1,2)</f>
        <v>0</v>
      </c>
      <c r="M98" s="409">
        <f>ROUND((SUM(M82:M97))/1,2)</f>
        <v>0</v>
      </c>
      <c r="N98" s="409"/>
      <c r="O98" s="409"/>
      <c r="P98" s="409"/>
      <c r="Q98" s="409"/>
      <c r="R98" s="409"/>
      <c r="S98" s="409">
        <f>ROUND((SUM(S82:S97))/1,2)</f>
        <v>42.08</v>
      </c>
      <c r="T98" s="409"/>
      <c r="U98" s="409"/>
      <c r="V98" s="410">
        <f>ROUND((SUM(V82:V97))/1,2)</f>
        <v>0</v>
      </c>
      <c r="W98" s="395"/>
      <c r="X98" s="396"/>
      <c r="Y98" s="396"/>
      <c r="Z98" s="396"/>
    </row>
    <row r="99" spans="1:26">
      <c r="A99" s="396"/>
      <c r="B99" s="404"/>
      <c r="C99" s="411"/>
      <c r="D99" s="562"/>
      <c r="E99" s="562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 ht="12">
      <c r="A100" s="396"/>
      <c r="B100" s="404"/>
      <c r="C100" s="405" t="s">
        <v>158</v>
      </c>
      <c r="D100" s="561" t="s">
        <v>930</v>
      </c>
      <c r="E100" s="561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24.95" customHeight="1">
      <c r="A101" s="385"/>
      <c r="B101" s="386"/>
      <c r="C101" s="387" t="s">
        <v>931</v>
      </c>
      <c r="D101" s="553" t="s">
        <v>932</v>
      </c>
      <c r="E101" s="553"/>
      <c r="F101" s="389" t="s">
        <v>157</v>
      </c>
      <c r="G101" s="390">
        <v>5.08</v>
      </c>
      <c r="H101" s="389"/>
      <c r="I101" s="389">
        <f>ROUND(G101*(H101),2)</f>
        <v>0</v>
      </c>
      <c r="J101" s="391">
        <f>ROUND(G101*(N101),2)</f>
        <v>257.25</v>
      </c>
      <c r="K101" s="392">
        <f>ROUND(G101*(O101),2)</f>
        <v>0</v>
      </c>
      <c r="L101" s="393">
        <f>ROUND(G101*(H101),2)</f>
        <v>0</v>
      </c>
      <c r="M101" s="393"/>
      <c r="N101" s="393">
        <v>50.64</v>
      </c>
      <c r="O101" s="393"/>
      <c r="P101" s="393">
        <v>1.8907700000000001</v>
      </c>
      <c r="Q101" s="393"/>
      <c r="R101" s="393">
        <v>1.8907700000000001</v>
      </c>
      <c r="S101" s="393">
        <f>ROUND(G101*(P101),3)</f>
        <v>9.6050000000000004</v>
      </c>
      <c r="T101" s="393"/>
      <c r="U101" s="393"/>
      <c r="V101" s="394">
        <f>ROUND(G101*(X101),3)</f>
        <v>0</v>
      </c>
      <c r="W101" s="395"/>
      <c r="X101" s="396">
        <v>0</v>
      </c>
      <c r="Y101" s="396"/>
      <c r="Z101" s="396">
        <v>0</v>
      </c>
    </row>
    <row r="102" spans="1:26" ht="12">
      <c r="A102" s="396"/>
      <c r="B102" s="404"/>
      <c r="C102" s="405" t="s">
        <v>158</v>
      </c>
      <c r="D102" s="561" t="s">
        <v>930</v>
      </c>
      <c r="E102" s="561"/>
      <c r="F102" s="406"/>
      <c r="G102" s="393"/>
      <c r="H102" s="406"/>
      <c r="I102" s="407">
        <f>ROUND((SUM(I100:I101))/1,2)</f>
        <v>0</v>
      </c>
      <c r="J102" s="408"/>
      <c r="K102" s="408"/>
      <c r="L102" s="409">
        <f>ROUND((SUM(L100:L101))/1,2)</f>
        <v>0</v>
      </c>
      <c r="M102" s="409">
        <f>ROUND((SUM(M100:M101))/1,2)</f>
        <v>0</v>
      </c>
      <c r="N102" s="409"/>
      <c r="O102" s="409"/>
      <c r="P102" s="409"/>
      <c r="Q102" s="409"/>
      <c r="R102" s="409"/>
      <c r="S102" s="409">
        <f>ROUND((SUM(S100:S101))/1,2)</f>
        <v>9.61</v>
      </c>
      <c r="T102" s="409"/>
      <c r="U102" s="409"/>
      <c r="V102" s="410">
        <f>ROUND((SUM(V100:V101))/1,2)</f>
        <v>0</v>
      </c>
      <c r="W102" s="395"/>
      <c r="X102" s="396"/>
      <c r="Y102" s="396"/>
      <c r="Z102" s="396"/>
    </row>
    <row r="103" spans="1:26">
      <c r="A103" s="396"/>
      <c r="B103" s="404"/>
      <c r="C103" s="411"/>
      <c r="D103" s="562"/>
      <c r="E103" s="562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12">
      <c r="A104" s="396"/>
      <c r="B104" s="404"/>
      <c r="C104" s="405" t="s">
        <v>183</v>
      </c>
      <c r="D104" s="561" t="s">
        <v>936</v>
      </c>
      <c r="E104" s="561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4.95" customHeight="1">
      <c r="A105" s="385"/>
      <c r="B105" s="386"/>
      <c r="C105" s="387" t="s">
        <v>2374</v>
      </c>
      <c r="D105" s="553" t="s">
        <v>2375</v>
      </c>
      <c r="E105" s="553"/>
      <c r="F105" s="389" t="s">
        <v>941</v>
      </c>
      <c r="G105" s="390">
        <v>1</v>
      </c>
      <c r="H105" s="389"/>
      <c r="I105" s="389">
        <f>ROUND(G105*(H105),2)</f>
        <v>0</v>
      </c>
      <c r="J105" s="391">
        <f>ROUND(G105*(N105),2)</f>
        <v>834.29</v>
      </c>
      <c r="K105" s="392">
        <f>ROUND(G105*(O105),2)</f>
        <v>0</v>
      </c>
      <c r="L105" s="393">
        <f>ROUND(G105*(H105),2)</f>
        <v>0</v>
      </c>
      <c r="M105" s="393"/>
      <c r="N105" s="393">
        <v>834.29</v>
      </c>
      <c r="O105" s="393"/>
      <c r="P105" s="393">
        <v>1</v>
      </c>
      <c r="Q105" s="393"/>
      <c r="R105" s="393">
        <v>1</v>
      </c>
      <c r="S105" s="393">
        <f>ROUND(G105*(P105),3)</f>
        <v>1</v>
      </c>
      <c r="T105" s="393"/>
      <c r="U105" s="393"/>
      <c r="V105" s="394">
        <f>ROUND(G105*(X105),3)</f>
        <v>0</v>
      </c>
      <c r="W105" s="395"/>
      <c r="X105" s="396">
        <v>0</v>
      </c>
      <c r="Y105" s="396"/>
      <c r="Z105" s="396">
        <v>0</v>
      </c>
    </row>
    <row r="106" spans="1:26" ht="24.95" customHeight="1">
      <c r="A106" s="397"/>
      <c r="B106" s="398"/>
      <c r="C106" s="399" t="s">
        <v>2376</v>
      </c>
      <c r="D106" s="563" t="s">
        <v>2377</v>
      </c>
      <c r="E106" s="563"/>
      <c r="F106" s="401" t="s">
        <v>941</v>
      </c>
      <c r="G106" s="402">
        <v>1</v>
      </c>
      <c r="H106" s="401"/>
      <c r="I106" s="401">
        <f>ROUND(G106*(H106),2)</f>
        <v>0</v>
      </c>
      <c r="J106" s="403">
        <f>ROUND(G106*(N106),2)</f>
        <v>853</v>
      </c>
      <c r="K106" s="392">
        <f>ROUND(G106*(O106),2)</f>
        <v>0</v>
      </c>
      <c r="L106" s="393"/>
      <c r="M106" s="393">
        <f>ROUND(G106*(H106),2)</f>
        <v>0</v>
      </c>
      <c r="N106" s="393">
        <v>853</v>
      </c>
      <c r="O106" s="393"/>
      <c r="P106" s="393">
        <v>2.65</v>
      </c>
      <c r="Q106" s="393"/>
      <c r="R106" s="393">
        <v>2.65</v>
      </c>
      <c r="S106" s="393">
        <f>ROUND(G106*(P106),3)</f>
        <v>2.65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183</v>
      </c>
      <c r="D107" s="561" t="s">
        <v>936</v>
      </c>
      <c r="E107" s="561"/>
      <c r="F107" s="406"/>
      <c r="G107" s="393"/>
      <c r="H107" s="406"/>
      <c r="I107" s="407">
        <f>ROUND((SUM(I104:I106))/1,2)</f>
        <v>0</v>
      </c>
      <c r="J107" s="408"/>
      <c r="K107" s="408"/>
      <c r="L107" s="409">
        <f>ROUND((SUM(L104:L106))/1,2)</f>
        <v>0</v>
      </c>
      <c r="M107" s="409">
        <f>ROUND((SUM(M104:M106))/1,2)</f>
        <v>0</v>
      </c>
      <c r="N107" s="409"/>
      <c r="O107" s="409"/>
      <c r="P107" s="409"/>
      <c r="Q107" s="409"/>
      <c r="R107" s="409"/>
      <c r="S107" s="409">
        <f>ROUND((SUM(S104:S106))/1,2)</f>
        <v>3.65</v>
      </c>
      <c r="T107" s="409"/>
      <c r="U107" s="409"/>
      <c r="V107" s="410">
        <f>ROUND((SUM(V104:V106))/1,2)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62"/>
      <c r="E108" s="562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309</v>
      </c>
      <c r="D109" s="561" t="s">
        <v>969</v>
      </c>
      <c r="E109" s="561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4.95" customHeight="1">
      <c r="A110" s="385"/>
      <c r="B110" s="386"/>
      <c r="C110" s="387" t="s">
        <v>970</v>
      </c>
      <c r="D110" s="553" t="s">
        <v>971</v>
      </c>
      <c r="E110" s="553"/>
      <c r="F110" s="389" t="s">
        <v>186</v>
      </c>
      <c r="G110" s="390">
        <v>55.335511600000004</v>
      </c>
      <c r="H110" s="389"/>
      <c r="I110" s="389">
        <f>ROUND(G110*(H110),2)</f>
        <v>0</v>
      </c>
      <c r="J110" s="391">
        <f>ROUND(G110*(N110),2)</f>
        <v>2174.69</v>
      </c>
      <c r="K110" s="392">
        <f>ROUND(G110*(O110),2)</f>
        <v>0</v>
      </c>
      <c r="L110" s="393">
        <f>ROUND(G110*(H110),2)</f>
        <v>0</v>
      </c>
      <c r="M110" s="393"/>
      <c r="N110" s="393">
        <v>39.299999999999997</v>
      </c>
      <c r="O110" s="393"/>
      <c r="P110" s="393">
        <v>0</v>
      </c>
      <c r="Q110" s="393"/>
      <c r="R110" s="393">
        <v>0</v>
      </c>
      <c r="S110" s="393">
        <f>ROUND(G110*(P110),3)</f>
        <v>0</v>
      </c>
      <c r="T110" s="393"/>
      <c r="U110" s="393"/>
      <c r="V110" s="394">
        <f>ROUND(G110*(X110),3)</f>
        <v>0</v>
      </c>
      <c r="W110" s="395"/>
      <c r="X110" s="396">
        <v>0</v>
      </c>
      <c r="Y110" s="396"/>
      <c r="Z110" s="396">
        <v>0</v>
      </c>
    </row>
    <row r="111" spans="1:26" ht="12">
      <c r="A111" s="396"/>
      <c r="B111" s="404"/>
      <c r="C111" s="405" t="s">
        <v>309</v>
      </c>
      <c r="D111" s="561" t="s">
        <v>969</v>
      </c>
      <c r="E111" s="561"/>
      <c r="F111" s="406"/>
      <c r="G111" s="393"/>
      <c r="H111" s="406"/>
      <c r="I111" s="407">
        <f>ROUND((SUM(I109:I110))/1,2)</f>
        <v>0</v>
      </c>
      <c r="J111" s="408"/>
      <c r="K111" s="408"/>
      <c r="L111" s="409">
        <f>ROUND((SUM(L109:L110))/1,2)</f>
        <v>0</v>
      </c>
      <c r="M111" s="409">
        <f>ROUND((SUM(M109:M110))/1,2)</f>
        <v>0</v>
      </c>
      <c r="N111" s="409"/>
      <c r="O111" s="409"/>
      <c r="P111" s="409"/>
      <c r="Q111" s="409"/>
      <c r="R111" s="409"/>
      <c r="S111" s="409">
        <f>ROUND((SUM(S109:S110))/1,2)</f>
        <v>0</v>
      </c>
      <c r="T111" s="409"/>
      <c r="U111" s="409"/>
      <c r="V111" s="410">
        <f>ROUND((SUM(V109:V110))/1,2)</f>
        <v>0</v>
      </c>
      <c r="W111" s="395"/>
      <c r="X111" s="396"/>
      <c r="Y111" s="396"/>
      <c r="Z111" s="396"/>
    </row>
    <row r="112" spans="1:26">
      <c r="A112" s="396"/>
      <c r="B112" s="404"/>
      <c r="C112" s="411"/>
      <c r="D112" s="562"/>
      <c r="E112" s="562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>
      <c r="A113" s="396"/>
      <c r="B113" s="404"/>
      <c r="C113" s="411"/>
      <c r="D113" s="564" t="s">
        <v>884</v>
      </c>
      <c r="E113" s="564"/>
      <c r="F113" s="406"/>
      <c r="G113" s="393"/>
      <c r="H113" s="406"/>
      <c r="I113" s="407">
        <f>ROUND((SUM(I81:I112))/2,2)</f>
        <v>0</v>
      </c>
      <c r="J113" s="408"/>
      <c r="K113" s="408"/>
      <c r="L113" s="409">
        <f>ROUND((SUM(L81:L112))/2,2)</f>
        <v>0</v>
      </c>
      <c r="M113" s="409">
        <f>ROUND((SUM(M81:M112))/2,2)</f>
        <v>0</v>
      </c>
      <c r="N113" s="409"/>
      <c r="O113" s="409"/>
      <c r="P113" s="409"/>
      <c r="Q113" s="409"/>
      <c r="R113" s="409"/>
      <c r="S113" s="409">
        <f>ROUND((SUM(S81:S112))/2,2)</f>
        <v>55.34</v>
      </c>
      <c r="T113" s="409"/>
      <c r="U113" s="409"/>
      <c r="V113" s="410">
        <f>ROUND((SUM(V81:V112))/2,2)</f>
        <v>0</v>
      </c>
      <c r="W113" s="395"/>
      <c r="X113" s="396"/>
      <c r="Y113" s="396"/>
      <c r="Z113" s="396"/>
    </row>
    <row r="114" spans="1:26">
      <c r="A114" s="396"/>
      <c r="B114" s="404"/>
      <c r="C114" s="411"/>
      <c r="D114" s="562"/>
      <c r="E114" s="562"/>
      <c r="F114" s="406"/>
      <c r="G114" s="393"/>
      <c r="H114" s="406"/>
      <c r="I114" s="406"/>
      <c r="J114" s="392"/>
      <c r="K114" s="392"/>
      <c r="L114" s="393"/>
      <c r="M114" s="393"/>
      <c r="N114" s="393"/>
      <c r="O114" s="393"/>
      <c r="P114" s="393"/>
      <c r="Q114" s="393"/>
      <c r="R114" s="393"/>
      <c r="S114" s="393"/>
      <c r="T114" s="393"/>
      <c r="U114" s="393"/>
      <c r="V114" s="394"/>
      <c r="W114" s="395"/>
      <c r="X114" s="396"/>
      <c r="Y114" s="396"/>
      <c r="Z114" s="396"/>
    </row>
    <row r="115" spans="1:26">
      <c r="A115" s="396"/>
      <c r="B115" s="404"/>
      <c r="C115" s="411"/>
      <c r="D115" s="564" t="s">
        <v>891</v>
      </c>
      <c r="E115" s="564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12">
      <c r="A116" s="396"/>
      <c r="B116" s="404"/>
      <c r="C116" s="405" t="s">
        <v>1056</v>
      </c>
      <c r="D116" s="561" t="s">
        <v>1057</v>
      </c>
      <c r="E116" s="561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24.95" customHeight="1">
      <c r="A117" s="385"/>
      <c r="B117" s="386"/>
      <c r="C117" s="387" t="s">
        <v>2378</v>
      </c>
      <c r="D117" s="553" t="s">
        <v>2379</v>
      </c>
      <c r="E117" s="553"/>
      <c r="F117" s="389" t="s">
        <v>226</v>
      </c>
      <c r="G117" s="390">
        <v>20</v>
      </c>
      <c r="H117" s="389"/>
      <c r="I117" s="389">
        <f t="shared" ref="I117:I123" si="6">ROUND(G117*(H117),2)</f>
        <v>0</v>
      </c>
      <c r="J117" s="391">
        <f t="shared" ref="J117:J123" si="7">ROUND(G117*(N117),2)</f>
        <v>427.4</v>
      </c>
      <c r="K117" s="392">
        <f t="shared" ref="K117:K123" si="8">ROUND(G117*(O117),2)</f>
        <v>0</v>
      </c>
      <c r="L117" s="393">
        <f>ROUND(G117*(H117),2)</f>
        <v>0</v>
      </c>
      <c r="M117" s="393"/>
      <c r="N117" s="393">
        <v>21.37</v>
      </c>
      <c r="O117" s="393"/>
      <c r="P117" s="393">
        <v>4.2999999999999999E-4</v>
      </c>
      <c r="Q117" s="393"/>
      <c r="R117" s="393">
        <v>4.2999999999999999E-4</v>
      </c>
      <c r="S117" s="393">
        <f t="shared" ref="S117:S123" si="9">ROUND(G117*(P117),3)</f>
        <v>8.9999999999999993E-3</v>
      </c>
      <c r="T117" s="393"/>
      <c r="U117" s="393"/>
      <c r="V117" s="394">
        <f t="shared" ref="V117:V123" si="10">ROUND(G117*(X117),3)</f>
        <v>0</v>
      </c>
      <c r="W117" s="395"/>
      <c r="X117" s="396">
        <v>0</v>
      </c>
      <c r="Y117" s="396"/>
      <c r="Z117" s="396">
        <v>0</v>
      </c>
    </row>
    <row r="118" spans="1:26" ht="24.95" customHeight="1">
      <c r="A118" s="385"/>
      <c r="B118" s="386"/>
      <c r="C118" s="387" t="s">
        <v>2380</v>
      </c>
      <c r="D118" s="553" t="s">
        <v>2381</v>
      </c>
      <c r="E118" s="553"/>
      <c r="F118" s="389" t="s">
        <v>226</v>
      </c>
      <c r="G118" s="390">
        <v>45</v>
      </c>
      <c r="H118" s="389"/>
      <c r="I118" s="389">
        <f t="shared" si="6"/>
        <v>0</v>
      </c>
      <c r="J118" s="391">
        <f t="shared" si="7"/>
        <v>1086.75</v>
      </c>
      <c r="K118" s="392">
        <f t="shared" si="8"/>
        <v>0</v>
      </c>
      <c r="L118" s="393">
        <f>ROUND(G118*(H118),2)</f>
        <v>0</v>
      </c>
      <c r="M118" s="393"/>
      <c r="N118" s="393">
        <v>24.15</v>
      </c>
      <c r="O118" s="393"/>
      <c r="P118" s="393">
        <v>6.0999999999999997E-4</v>
      </c>
      <c r="Q118" s="393"/>
      <c r="R118" s="393">
        <v>6.0999999999999997E-4</v>
      </c>
      <c r="S118" s="393">
        <f t="shared" si="9"/>
        <v>2.7E-2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4.95" customHeight="1">
      <c r="A119" s="385"/>
      <c r="B119" s="386"/>
      <c r="C119" s="387" t="s">
        <v>2382</v>
      </c>
      <c r="D119" s="553" t="s">
        <v>2383</v>
      </c>
      <c r="E119" s="553"/>
      <c r="F119" s="389" t="s">
        <v>941</v>
      </c>
      <c r="G119" s="390">
        <v>1</v>
      </c>
      <c r="H119" s="389"/>
      <c r="I119" s="389">
        <f t="shared" si="6"/>
        <v>0</v>
      </c>
      <c r="J119" s="391">
        <f t="shared" si="7"/>
        <v>50.35</v>
      </c>
      <c r="K119" s="392">
        <f t="shared" si="8"/>
        <v>0</v>
      </c>
      <c r="L119" s="393">
        <f>ROUND(G119*(H119),2)</f>
        <v>0</v>
      </c>
      <c r="M119" s="393"/>
      <c r="N119" s="393">
        <v>50.35</v>
      </c>
      <c r="O119" s="393"/>
      <c r="P119" s="393">
        <v>2.7439999999999999E-3</v>
      </c>
      <c r="Q119" s="393"/>
      <c r="R119" s="393">
        <v>2.7439999999999999E-3</v>
      </c>
      <c r="S119" s="393">
        <f t="shared" si="9"/>
        <v>3.0000000000000001E-3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4.95" customHeight="1">
      <c r="A120" s="397"/>
      <c r="B120" s="398"/>
      <c r="C120" s="399" t="s">
        <v>2384</v>
      </c>
      <c r="D120" s="563" t="s">
        <v>2385</v>
      </c>
      <c r="E120" s="563"/>
      <c r="F120" s="401" t="s">
        <v>215</v>
      </c>
      <c r="G120" s="402">
        <v>1</v>
      </c>
      <c r="H120" s="401"/>
      <c r="I120" s="401">
        <f t="shared" si="6"/>
        <v>0</v>
      </c>
      <c r="J120" s="403">
        <f t="shared" si="7"/>
        <v>233</v>
      </c>
      <c r="K120" s="392">
        <f t="shared" si="8"/>
        <v>0</v>
      </c>
      <c r="L120" s="393"/>
      <c r="M120" s="393">
        <f>ROUND(G120*(H120),2)</f>
        <v>0</v>
      </c>
      <c r="N120" s="393">
        <v>233</v>
      </c>
      <c r="O120" s="393"/>
      <c r="P120" s="393">
        <v>1E-3</v>
      </c>
      <c r="Q120" s="393"/>
      <c r="R120" s="393">
        <v>1E-3</v>
      </c>
      <c r="S120" s="393">
        <f t="shared" si="9"/>
        <v>1E-3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4.95" customHeight="1">
      <c r="A121" s="385"/>
      <c r="B121" s="386"/>
      <c r="C121" s="387" t="s">
        <v>1092</v>
      </c>
      <c r="D121" s="553" t="s">
        <v>1093</v>
      </c>
      <c r="E121" s="553"/>
      <c r="F121" s="389" t="s">
        <v>226</v>
      </c>
      <c r="G121" s="390">
        <v>65</v>
      </c>
      <c r="H121" s="389"/>
      <c r="I121" s="389">
        <f t="shared" si="6"/>
        <v>0</v>
      </c>
      <c r="J121" s="391">
        <f t="shared" si="7"/>
        <v>168.35</v>
      </c>
      <c r="K121" s="392">
        <f t="shared" si="8"/>
        <v>0</v>
      </c>
      <c r="L121" s="393">
        <f>ROUND(G121*(H121),2)</f>
        <v>0</v>
      </c>
      <c r="M121" s="393"/>
      <c r="N121" s="393">
        <v>2.59</v>
      </c>
      <c r="O121" s="393"/>
      <c r="P121" s="393">
        <v>1.8000000000000001E-4</v>
      </c>
      <c r="Q121" s="393"/>
      <c r="R121" s="393">
        <v>1.8000000000000001E-4</v>
      </c>
      <c r="S121" s="393">
        <f t="shared" si="9"/>
        <v>1.2E-2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4.95" customHeight="1">
      <c r="A122" s="385"/>
      <c r="B122" s="386"/>
      <c r="C122" s="387" t="s">
        <v>1094</v>
      </c>
      <c r="D122" s="553" t="s">
        <v>1095</v>
      </c>
      <c r="E122" s="553"/>
      <c r="F122" s="389" t="s">
        <v>226</v>
      </c>
      <c r="G122" s="390">
        <v>65</v>
      </c>
      <c r="H122" s="389"/>
      <c r="I122" s="389">
        <f t="shared" si="6"/>
        <v>0</v>
      </c>
      <c r="J122" s="391">
        <f t="shared" si="7"/>
        <v>97.5</v>
      </c>
      <c r="K122" s="392">
        <f t="shared" si="8"/>
        <v>0</v>
      </c>
      <c r="L122" s="393">
        <f>ROUND(G122*(H122),2)</f>
        <v>0</v>
      </c>
      <c r="M122" s="393"/>
      <c r="N122" s="393">
        <v>1.5</v>
      </c>
      <c r="O122" s="393"/>
      <c r="P122" s="393">
        <v>1.0000000000000001E-5</v>
      </c>
      <c r="Q122" s="393"/>
      <c r="R122" s="393">
        <v>1.0000000000000001E-5</v>
      </c>
      <c r="S122" s="393">
        <f t="shared" si="9"/>
        <v>1E-3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4.95" customHeight="1">
      <c r="A123" s="385"/>
      <c r="B123" s="386"/>
      <c r="C123" s="387" t="s">
        <v>1096</v>
      </c>
      <c r="D123" s="553" t="s">
        <v>1097</v>
      </c>
      <c r="E123" s="553"/>
      <c r="F123" s="389" t="s">
        <v>332</v>
      </c>
      <c r="G123" s="390">
        <v>93.291515081840004</v>
      </c>
      <c r="H123" s="391"/>
      <c r="I123" s="391">
        <f t="shared" si="6"/>
        <v>0</v>
      </c>
      <c r="J123" s="391">
        <f t="shared" si="7"/>
        <v>466.46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12">
      <c r="A124" s="396"/>
      <c r="B124" s="404"/>
      <c r="C124" s="405" t="s">
        <v>1056</v>
      </c>
      <c r="D124" s="561" t="s">
        <v>1057</v>
      </c>
      <c r="E124" s="561"/>
      <c r="F124" s="406"/>
      <c r="G124" s="393"/>
      <c r="H124" s="406"/>
      <c r="I124" s="407">
        <f>ROUND((SUM(I116:I123))/1,2)</f>
        <v>0</v>
      </c>
      <c r="J124" s="408"/>
      <c r="K124" s="408"/>
      <c r="L124" s="409">
        <f>ROUND((SUM(L116:L123))/1,2)</f>
        <v>0</v>
      </c>
      <c r="M124" s="409">
        <f>ROUND((SUM(M116:M123))/1,2)</f>
        <v>0</v>
      </c>
      <c r="N124" s="409"/>
      <c r="O124" s="409"/>
      <c r="P124" s="409"/>
      <c r="Q124" s="393"/>
      <c r="R124" s="393"/>
      <c r="S124" s="409">
        <f>ROUND((SUM(S116:S123))/1,2)</f>
        <v>0.05</v>
      </c>
      <c r="T124" s="409"/>
      <c r="U124" s="409"/>
      <c r="V124" s="410">
        <f>ROUND((SUM(V116:V123))/1,2)</f>
        <v>0</v>
      </c>
      <c r="W124" s="395"/>
      <c r="X124" s="396"/>
      <c r="Y124" s="396"/>
      <c r="Z124" s="396"/>
    </row>
    <row r="125" spans="1:26">
      <c r="A125" s="396"/>
      <c r="B125" s="404"/>
      <c r="C125" s="411"/>
      <c r="D125" s="562"/>
      <c r="E125" s="562"/>
      <c r="F125" s="406"/>
      <c r="G125" s="393"/>
      <c r="H125" s="406"/>
      <c r="I125" s="406"/>
      <c r="J125" s="392"/>
      <c r="K125" s="392"/>
      <c r="L125" s="393"/>
      <c r="M125" s="393"/>
      <c r="N125" s="393"/>
      <c r="O125" s="393"/>
      <c r="P125" s="393"/>
      <c r="Q125" s="393"/>
      <c r="R125" s="393"/>
      <c r="S125" s="393"/>
      <c r="T125" s="393"/>
      <c r="U125" s="393"/>
      <c r="V125" s="394"/>
      <c r="W125" s="395"/>
      <c r="X125" s="396"/>
      <c r="Y125" s="396"/>
      <c r="Z125" s="396"/>
    </row>
    <row r="126" spans="1:26">
      <c r="A126" s="396"/>
      <c r="B126" s="404"/>
      <c r="C126" s="411"/>
      <c r="D126" s="565" t="s">
        <v>891</v>
      </c>
      <c r="E126" s="565"/>
      <c r="F126" s="406"/>
      <c r="G126" s="393"/>
      <c r="H126" s="406"/>
      <c r="I126" s="407">
        <f>ROUND((SUM(I115:I125))/2,2)</f>
        <v>0</v>
      </c>
      <c r="J126" s="392"/>
      <c r="K126" s="392"/>
      <c r="L126" s="393">
        <f>ROUND((SUM(L115:L125))/2,2)</f>
        <v>0</v>
      </c>
      <c r="M126" s="393">
        <f>ROUND((SUM(M115:M125))/2,2)</f>
        <v>0</v>
      </c>
      <c r="N126" s="393"/>
      <c r="O126" s="393"/>
      <c r="P126" s="409"/>
      <c r="Q126" s="393"/>
      <c r="R126" s="393"/>
      <c r="S126" s="409">
        <f>ROUND((SUM(S115:S125))/2,2)</f>
        <v>0.05</v>
      </c>
      <c r="T126" s="393"/>
      <c r="U126" s="393"/>
      <c r="V126" s="410">
        <f>ROUND((SUM(V115:V125))/2,2)</f>
        <v>0</v>
      </c>
      <c r="W126" s="395"/>
      <c r="X126" s="396"/>
      <c r="Y126" s="396"/>
      <c r="Z126" s="396"/>
    </row>
    <row r="127" spans="1:26">
      <c r="A127" s="221"/>
      <c r="B127" s="413"/>
      <c r="C127" s="414"/>
      <c r="D127" s="609" t="s">
        <v>898</v>
      </c>
      <c r="E127" s="609"/>
      <c r="F127" s="417"/>
      <c r="G127" s="416"/>
      <c r="H127" s="417"/>
      <c r="I127" s="417">
        <f>ROUND((SUM(I81:I126))/3,2)</f>
        <v>0</v>
      </c>
      <c r="J127" s="445"/>
      <c r="K127" s="445">
        <f>ROUND((SUM(K81:K126))/3,2)</f>
        <v>0</v>
      </c>
      <c r="L127" s="416">
        <f>ROUND((SUM(L81:L126))/3,2)</f>
        <v>0</v>
      </c>
      <c r="M127" s="416">
        <f>ROUND((SUM(M81:M126))/3,2)</f>
        <v>0</v>
      </c>
      <c r="N127" s="416"/>
      <c r="O127" s="416"/>
      <c r="P127" s="416"/>
      <c r="Q127" s="416"/>
      <c r="R127" s="416"/>
      <c r="S127" s="416">
        <f>ROUND((SUM(S81:S126))/3,2)</f>
        <v>55.39</v>
      </c>
      <c r="T127" s="416"/>
      <c r="U127" s="416"/>
      <c r="V127" s="418">
        <f>ROUND((SUM(V81:V126))/3,2)</f>
        <v>0</v>
      </c>
      <c r="W127" s="220"/>
      <c r="X127" s="221"/>
      <c r="Y127" s="221">
        <f>(SUM(Y81:Y126))</f>
        <v>0</v>
      </c>
      <c r="Z127" s="221">
        <f>(SUM(Z81:Z126))</f>
        <v>0</v>
      </c>
    </row>
    <row r="128" spans="1:26" hidden="1">
      <c r="A128" s="221"/>
      <c r="B128" s="221"/>
      <c r="C128" s="221"/>
      <c r="D128" s="221"/>
      <c r="E128" s="252"/>
      <c r="F128" s="252"/>
      <c r="G128" s="377"/>
      <c r="H128" s="252"/>
      <c r="I128" s="252"/>
      <c r="J128" s="343"/>
      <c r="K128" s="343"/>
      <c r="L128" s="343"/>
      <c r="M128" s="343"/>
      <c r="N128" s="343"/>
      <c r="O128" s="343"/>
      <c r="P128" s="343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/>
    <row r="1250"/>
    <row r="1251"/>
    <row r="1252"/>
    <row r="1253"/>
  </sheetData>
  <mergeCells count="99">
    <mergeCell ref="D127:E127"/>
    <mergeCell ref="D121:E121"/>
    <mergeCell ref="D122:E122"/>
    <mergeCell ref="D123:E123"/>
    <mergeCell ref="D124:E124"/>
    <mergeCell ref="D125:E125"/>
    <mergeCell ref="D126:E126"/>
    <mergeCell ref="D120:E120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08:E108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96:E96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84:E84"/>
    <mergeCell ref="B63:D63"/>
    <mergeCell ref="B64:D64"/>
    <mergeCell ref="B65:D65"/>
    <mergeCell ref="B66:D66"/>
    <mergeCell ref="B70:V70"/>
    <mergeCell ref="B72:E72"/>
    <mergeCell ref="I72:P72"/>
    <mergeCell ref="B73:E73"/>
    <mergeCell ref="B74:E74"/>
    <mergeCell ref="D81:E81"/>
    <mergeCell ref="D82:E82"/>
    <mergeCell ref="D83:E83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7:H7"/>
    <mergeCell ref="B1:C1"/>
    <mergeCell ref="E1:F1"/>
    <mergeCell ref="H1:I1"/>
    <mergeCell ref="B2:V2"/>
    <mergeCell ref="B3:V3"/>
  </mergeCells>
  <hyperlinks>
    <hyperlink ref="B1:C1" location="A2:A2" tooltip="Klikni na prechod ku Kryciemu listu..." display="Krycí list rozpočtu" xr:uid="{00000000-0004-0000-0F00-000000000000}"/>
    <hyperlink ref="E1:F1" location="A44:A44" tooltip="Klikni na prechod ku rekapitulácii..." display="Rekapitulácia rozpočtu" xr:uid="{00000000-0004-0000-0F00-000001000000}"/>
    <hyperlink ref="H1:I1" location="B70:B70" tooltip="Klikni na prechod k Rozpočet..." display="Rozpočet" xr:uid="{00000000-0004-0000-0F00-000002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árok18"/>
  <dimension ref="A1:AA1250"/>
  <sheetViews>
    <sheetView topLeftCell="A65" workbookViewId="0">
      <selection activeCell="H80" sqref="H80:H1193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2386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>
        <f>E61</f>
        <v>0</v>
      </c>
      <c r="D15" s="251">
        <f>F61</f>
        <v>0</v>
      </c>
      <c r="E15" s="252">
        <f>G61</f>
        <v>0</v>
      </c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/>
      <c r="D16" s="258"/>
      <c r="E16" s="259"/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(SUM(Z78:Z138))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/>
      <c r="D17" s="251"/>
      <c r="E17" s="252"/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P27-SUM(K78:K138)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SUM(K78:K138)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2386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884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885</v>
      </c>
      <c r="C56" s="588"/>
      <c r="D56" s="588"/>
      <c r="E56" s="252">
        <f>L95</f>
        <v>0</v>
      </c>
      <c r="F56" s="252">
        <f>M95</f>
        <v>0</v>
      </c>
      <c r="G56" s="252">
        <f>I95</f>
        <v>0</v>
      </c>
      <c r="H56" s="343">
        <f>S95</f>
        <v>174.77</v>
      </c>
      <c r="I56" s="343">
        <f>V95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3" t="s">
        <v>1191</v>
      </c>
      <c r="C57" s="588"/>
      <c r="D57" s="588"/>
      <c r="E57" s="252">
        <f>L100</f>
        <v>0</v>
      </c>
      <c r="F57" s="252">
        <f>M100</f>
        <v>0</v>
      </c>
      <c r="G57" s="252">
        <f>I100</f>
        <v>0</v>
      </c>
      <c r="H57" s="343">
        <f>S100</f>
        <v>0.01</v>
      </c>
      <c r="I57" s="343">
        <f>V100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3" t="s">
        <v>886</v>
      </c>
      <c r="C58" s="588"/>
      <c r="D58" s="588"/>
      <c r="E58" s="252">
        <f>L104</f>
        <v>0</v>
      </c>
      <c r="F58" s="252">
        <f>M104</f>
        <v>0</v>
      </c>
      <c r="G58" s="252">
        <f>I104</f>
        <v>0</v>
      </c>
      <c r="H58" s="343">
        <f>S104</f>
        <v>38.96</v>
      </c>
      <c r="I58" s="343">
        <f>V104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3" t="s">
        <v>888</v>
      </c>
      <c r="C59" s="588"/>
      <c r="D59" s="588"/>
      <c r="E59" s="252">
        <f>L132</f>
        <v>0</v>
      </c>
      <c r="F59" s="252">
        <f>M132</f>
        <v>0</v>
      </c>
      <c r="G59" s="252">
        <f>I132</f>
        <v>0</v>
      </c>
      <c r="H59" s="343">
        <f>S132</f>
        <v>0.75</v>
      </c>
      <c r="I59" s="343">
        <f>V132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3" t="s">
        <v>890</v>
      </c>
      <c r="C60" s="588"/>
      <c r="D60" s="588"/>
      <c r="E60" s="252">
        <f>L136</f>
        <v>0</v>
      </c>
      <c r="F60" s="252">
        <f>M136</f>
        <v>0</v>
      </c>
      <c r="G60" s="252">
        <f>I136</f>
        <v>0</v>
      </c>
      <c r="H60" s="343">
        <f>S136</f>
        <v>0</v>
      </c>
      <c r="I60" s="343">
        <f>V136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4" t="s">
        <v>884</v>
      </c>
      <c r="C61" s="605"/>
      <c r="D61" s="605"/>
      <c r="E61" s="345">
        <f>L138</f>
        <v>0</v>
      </c>
      <c r="F61" s="345">
        <f>M138</f>
        <v>0</v>
      </c>
      <c r="G61" s="345">
        <f>I138</f>
        <v>0</v>
      </c>
      <c r="H61" s="346">
        <f>S138</f>
        <v>214.49</v>
      </c>
      <c r="I61" s="346">
        <f>V138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3"/>
      <c r="C62" s="588"/>
      <c r="D62" s="588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347"/>
      <c r="B63" s="606" t="s">
        <v>898</v>
      </c>
      <c r="C63" s="607"/>
      <c r="D63" s="607"/>
      <c r="E63" s="348">
        <f>L139</f>
        <v>0</v>
      </c>
      <c r="F63" s="348">
        <f>M139</f>
        <v>0</v>
      </c>
      <c r="G63" s="348">
        <f>I139</f>
        <v>0</v>
      </c>
      <c r="H63" s="349">
        <f>S139</f>
        <v>214.49</v>
      </c>
      <c r="I63" s="349">
        <f>V139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.100000000000001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.100000000000001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.100000000000001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.1" customHeight="1">
      <c r="A67" s="221"/>
      <c r="B67" s="550" t="s">
        <v>839</v>
      </c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2"/>
      <c r="W67" s="220"/>
      <c r="X67" s="221"/>
      <c r="Y67" s="221"/>
      <c r="Z67" s="221"/>
    </row>
    <row r="68" spans="1:26" ht="20.100000000000001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.100000000000001" customHeight="1">
      <c r="A69" s="359"/>
      <c r="B69" s="554" t="s">
        <v>848</v>
      </c>
      <c r="C69" s="555"/>
      <c r="D69" s="555"/>
      <c r="E69" s="556"/>
      <c r="F69" s="360"/>
      <c r="G69" s="360"/>
      <c r="H69" s="361" t="s">
        <v>845</v>
      </c>
      <c r="I69" s="557"/>
      <c r="J69" s="558"/>
      <c r="K69" s="558"/>
      <c r="L69" s="558"/>
      <c r="M69" s="558"/>
      <c r="N69" s="558"/>
      <c r="O69" s="558"/>
      <c r="P69" s="559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.100000000000001" customHeight="1">
      <c r="A70" s="359"/>
      <c r="B70" s="545" t="s">
        <v>851</v>
      </c>
      <c r="C70" s="546"/>
      <c r="D70" s="546"/>
      <c r="E70" s="547"/>
      <c r="F70" s="362"/>
      <c r="G70" s="362"/>
      <c r="H70" s="363" t="s">
        <v>899</v>
      </c>
      <c r="I70" s="363" t="s">
        <v>900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.100000000000001" customHeight="1">
      <c r="A71" s="359"/>
      <c r="B71" s="545" t="s">
        <v>852</v>
      </c>
      <c r="C71" s="546"/>
      <c r="D71" s="546"/>
      <c r="E71" s="547"/>
      <c r="F71" s="362"/>
      <c r="G71" s="362"/>
      <c r="H71" s="363" t="s">
        <v>901</v>
      </c>
      <c r="I71" s="363" t="s">
        <v>847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.100000000000001" customHeight="1">
      <c r="A72" s="227"/>
      <c r="B72" s="332" t="s">
        <v>902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.100000000000001" customHeight="1">
      <c r="A73" s="227"/>
      <c r="B73" s="332" t="s">
        <v>2386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.100000000000001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.100000000000001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.100000000000001" customHeight="1">
      <c r="A76" s="227"/>
      <c r="B76" s="367" t="s">
        <v>881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903</v>
      </c>
      <c r="C77" s="335" t="s">
        <v>904</v>
      </c>
      <c r="D77" s="335" t="s">
        <v>905</v>
      </c>
      <c r="E77" s="370"/>
      <c r="F77" s="370" t="s">
        <v>906</v>
      </c>
      <c r="G77" s="370" t="s">
        <v>141</v>
      </c>
      <c r="H77" s="371" t="s">
        <v>907</v>
      </c>
      <c r="I77" s="371" t="s">
        <v>908</v>
      </c>
      <c r="J77" s="371"/>
      <c r="K77" s="371"/>
      <c r="L77" s="371"/>
      <c r="M77" s="371"/>
      <c r="N77" s="371"/>
      <c r="O77" s="371"/>
      <c r="P77" s="371" t="s">
        <v>909</v>
      </c>
      <c r="Q77" s="335"/>
      <c r="R77" s="335"/>
      <c r="S77" s="335" t="s">
        <v>910</v>
      </c>
      <c r="T77" s="335"/>
      <c r="U77" s="335"/>
      <c r="V77" s="372" t="s">
        <v>911</v>
      </c>
      <c r="W77" s="220"/>
      <c r="X77" s="221"/>
      <c r="Y77" s="221"/>
      <c r="Z77" s="221"/>
    </row>
    <row r="78" spans="1:26">
      <c r="A78" s="221"/>
      <c r="B78" s="242"/>
      <c r="C78" s="373"/>
      <c r="D78" s="602" t="s">
        <v>884</v>
      </c>
      <c r="E78" s="602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82</v>
      </c>
      <c r="D79" s="560" t="s">
        <v>912</v>
      </c>
      <c r="E79" s="560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4.95" customHeight="1">
      <c r="A80" s="379"/>
      <c r="B80" s="380"/>
      <c r="C80" s="381" t="s">
        <v>913</v>
      </c>
      <c r="D80" s="608" t="s">
        <v>914</v>
      </c>
      <c r="E80" s="608"/>
      <c r="F80" s="382" t="s">
        <v>157</v>
      </c>
      <c r="G80" s="383">
        <v>129.88499999999999</v>
      </c>
      <c r="H80" s="382"/>
      <c r="I80" s="382">
        <f t="shared" ref="I80:I94" si="0">ROUND(G80*(H80),2)</f>
        <v>0</v>
      </c>
      <c r="J80" s="384">
        <f t="shared" ref="J80:J94" si="1">ROUND(G80*(N80),2)</f>
        <v>5326.58</v>
      </c>
      <c r="K80" s="343">
        <f t="shared" ref="K80:K94" si="2">ROUND(G80*(O80),2)</f>
        <v>0</v>
      </c>
      <c r="L80" s="377">
        <f t="shared" ref="L80:L92" si="3">ROUND(G80*(H80),2)</f>
        <v>0</v>
      </c>
      <c r="M80" s="377"/>
      <c r="N80" s="377">
        <v>41.01</v>
      </c>
      <c r="O80" s="377"/>
      <c r="P80" s="377">
        <v>0</v>
      </c>
      <c r="Q80" s="377"/>
      <c r="R80" s="377">
        <v>0</v>
      </c>
      <c r="S80" s="377">
        <f t="shared" ref="S80:S94" si="4">ROUND(G80*(P80),3)</f>
        <v>0</v>
      </c>
      <c r="T80" s="377"/>
      <c r="U80" s="377"/>
      <c r="V80" s="378">
        <f t="shared" ref="V80:V94" si="5">ROUND(G80*(X80),3)</f>
        <v>0</v>
      </c>
      <c r="W80" s="220"/>
      <c r="X80" s="221">
        <v>0</v>
      </c>
      <c r="Y80" s="221"/>
      <c r="Z80" s="221">
        <v>0</v>
      </c>
    </row>
    <row r="81" spans="1:26" ht="24.95" customHeight="1">
      <c r="A81" s="385"/>
      <c r="B81" s="386"/>
      <c r="C81" s="387" t="s">
        <v>161</v>
      </c>
      <c r="D81" s="553" t="s">
        <v>915</v>
      </c>
      <c r="E81" s="553"/>
      <c r="F81" s="389" t="s">
        <v>157</v>
      </c>
      <c r="G81" s="390">
        <v>38.965499999999999</v>
      </c>
      <c r="H81" s="389"/>
      <c r="I81" s="389">
        <f t="shared" si="0"/>
        <v>0</v>
      </c>
      <c r="J81" s="391">
        <f t="shared" si="1"/>
        <v>443.04</v>
      </c>
      <c r="K81" s="392">
        <f t="shared" si="2"/>
        <v>0</v>
      </c>
      <c r="L81" s="393">
        <f t="shared" si="3"/>
        <v>0</v>
      </c>
      <c r="M81" s="393"/>
      <c r="N81" s="393">
        <v>11.37</v>
      </c>
      <c r="O81" s="393"/>
      <c r="P81" s="393">
        <v>0</v>
      </c>
      <c r="Q81" s="393"/>
      <c r="R81" s="393">
        <v>0</v>
      </c>
      <c r="S81" s="393">
        <f t="shared" si="4"/>
        <v>0</v>
      </c>
      <c r="T81" s="393"/>
      <c r="U81" s="393"/>
      <c r="V81" s="394">
        <f t="shared" si="5"/>
        <v>0</v>
      </c>
      <c r="W81" s="395"/>
      <c r="X81" s="396">
        <v>0</v>
      </c>
      <c r="Y81" s="396"/>
      <c r="Z81" s="396">
        <v>0</v>
      </c>
    </row>
    <row r="82" spans="1:26" ht="24.95" customHeight="1">
      <c r="A82" s="385"/>
      <c r="B82" s="386"/>
      <c r="C82" s="387" t="s">
        <v>2362</v>
      </c>
      <c r="D82" s="553" t="s">
        <v>2363</v>
      </c>
      <c r="E82" s="553"/>
      <c r="F82" s="389" t="s">
        <v>157</v>
      </c>
      <c r="G82" s="390">
        <v>204.88799999999998</v>
      </c>
      <c r="H82" s="389"/>
      <c r="I82" s="389">
        <f t="shared" si="0"/>
        <v>0</v>
      </c>
      <c r="J82" s="391">
        <f t="shared" si="1"/>
        <v>1673.93</v>
      </c>
      <c r="K82" s="392">
        <f t="shared" si="2"/>
        <v>0</v>
      </c>
      <c r="L82" s="393">
        <f t="shared" si="3"/>
        <v>0</v>
      </c>
      <c r="M82" s="393"/>
      <c r="N82" s="393">
        <v>8.17</v>
      </c>
      <c r="O82" s="393"/>
      <c r="P82" s="393">
        <v>0</v>
      </c>
      <c r="Q82" s="393"/>
      <c r="R82" s="393">
        <v>0</v>
      </c>
      <c r="S82" s="393">
        <f t="shared" si="4"/>
        <v>0</v>
      </c>
      <c r="T82" s="393"/>
      <c r="U82" s="393"/>
      <c r="V82" s="394">
        <f t="shared" si="5"/>
        <v>0</v>
      </c>
      <c r="W82" s="395"/>
      <c r="X82" s="396">
        <v>0</v>
      </c>
      <c r="Y82" s="396"/>
      <c r="Z82" s="396">
        <v>0</v>
      </c>
    </row>
    <row r="83" spans="1:26" ht="24.95" customHeight="1">
      <c r="A83" s="385"/>
      <c r="B83" s="386"/>
      <c r="C83" s="387" t="s">
        <v>2364</v>
      </c>
      <c r="D83" s="553" t="s">
        <v>2365</v>
      </c>
      <c r="E83" s="553"/>
      <c r="F83" s="389" t="s">
        <v>157</v>
      </c>
      <c r="G83" s="390">
        <v>61.4664</v>
      </c>
      <c r="H83" s="389"/>
      <c r="I83" s="389">
        <f t="shared" si="0"/>
        <v>0</v>
      </c>
      <c r="J83" s="391">
        <f t="shared" si="1"/>
        <v>71.3</v>
      </c>
      <c r="K83" s="392">
        <f t="shared" si="2"/>
        <v>0</v>
      </c>
      <c r="L83" s="393">
        <f t="shared" si="3"/>
        <v>0</v>
      </c>
      <c r="M83" s="393"/>
      <c r="N83" s="393">
        <v>1.1599999999999999</v>
      </c>
      <c r="O83" s="393"/>
      <c r="P83" s="393">
        <v>0</v>
      </c>
      <c r="Q83" s="393"/>
      <c r="R83" s="393">
        <v>0</v>
      </c>
      <c r="S83" s="393">
        <f t="shared" si="4"/>
        <v>0</v>
      </c>
      <c r="T83" s="393"/>
      <c r="U83" s="393"/>
      <c r="V83" s="394">
        <f t="shared" si="5"/>
        <v>0</v>
      </c>
      <c r="W83" s="395"/>
      <c r="X83" s="396">
        <v>0</v>
      </c>
      <c r="Y83" s="396"/>
      <c r="Z83" s="396">
        <v>0</v>
      </c>
    </row>
    <row r="84" spans="1:26" ht="24.95" customHeight="1">
      <c r="A84" s="385"/>
      <c r="B84" s="386"/>
      <c r="C84" s="387" t="s">
        <v>916</v>
      </c>
      <c r="D84" s="553" t="s">
        <v>917</v>
      </c>
      <c r="E84" s="553"/>
      <c r="F84" s="389" t="s">
        <v>157</v>
      </c>
      <c r="G84" s="390">
        <v>117.69700000000003</v>
      </c>
      <c r="H84" s="389"/>
      <c r="I84" s="389">
        <f t="shared" si="0"/>
        <v>0</v>
      </c>
      <c r="J84" s="391">
        <f t="shared" si="1"/>
        <v>300.13</v>
      </c>
      <c r="K84" s="392">
        <f t="shared" si="2"/>
        <v>0</v>
      </c>
      <c r="L84" s="393">
        <f t="shared" si="3"/>
        <v>0</v>
      </c>
      <c r="M84" s="393"/>
      <c r="N84" s="393">
        <v>2.5499999999999998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4.95" customHeight="1">
      <c r="A85" s="385"/>
      <c r="B85" s="386"/>
      <c r="C85" s="387" t="s">
        <v>918</v>
      </c>
      <c r="D85" s="553" t="s">
        <v>919</v>
      </c>
      <c r="E85" s="553"/>
      <c r="F85" s="389" t="s">
        <v>157</v>
      </c>
      <c r="G85" s="390">
        <v>117.697</v>
      </c>
      <c r="H85" s="389"/>
      <c r="I85" s="389">
        <f t="shared" si="0"/>
        <v>0</v>
      </c>
      <c r="J85" s="391">
        <f t="shared" si="1"/>
        <v>114.17</v>
      </c>
      <c r="K85" s="392">
        <f t="shared" si="2"/>
        <v>0</v>
      </c>
      <c r="L85" s="393">
        <f t="shared" si="3"/>
        <v>0</v>
      </c>
      <c r="M85" s="393"/>
      <c r="N85" s="393">
        <v>0.97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4.95" customHeight="1">
      <c r="A86" s="385"/>
      <c r="B86" s="386"/>
      <c r="C86" s="387" t="s">
        <v>2366</v>
      </c>
      <c r="D86" s="553" t="s">
        <v>2367</v>
      </c>
      <c r="E86" s="553"/>
      <c r="F86" s="389" t="s">
        <v>157</v>
      </c>
      <c r="G86" s="390">
        <v>217.07600000000002</v>
      </c>
      <c r="H86" s="389"/>
      <c r="I86" s="389">
        <f t="shared" si="0"/>
        <v>0</v>
      </c>
      <c r="J86" s="391">
        <f t="shared" si="1"/>
        <v>1120.1099999999999</v>
      </c>
      <c r="K86" s="392">
        <f t="shared" si="2"/>
        <v>0</v>
      </c>
      <c r="L86" s="393">
        <f t="shared" si="3"/>
        <v>0</v>
      </c>
      <c r="M86" s="393"/>
      <c r="N86" s="393">
        <v>5.16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4.95" customHeight="1">
      <c r="A87" s="385"/>
      <c r="B87" s="386"/>
      <c r="C87" s="387" t="s">
        <v>2368</v>
      </c>
      <c r="D87" s="553" t="s">
        <v>2369</v>
      </c>
      <c r="E87" s="553"/>
      <c r="F87" s="389" t="s">
        <v>200</v>
      </c>
      <c r="G87" s="390">
        <v>131.32</v>
      </c>
      <c r="H87" s="389"/>
      <c r="I87" s="389">
        <f t="shared" si="0"/>
        <v>0</v>
      </c>
      <c r="J87" s="391">
        <f t="shared" si="1"/>
        <v>43.34</v>
      </c>
      <c r="K87" s="392">
        <f t="shared" si="2"/>
        <v>0</v>
      </c>
      <c r="L87" s="393">
        <f t="shared" si="3"/>
        <v>0</v>
      </c>
      <c r="M87" s="393"/>
      <c r="N87" s="393">
        <v>0.33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4.95" customHeight="1">
      <c r="A88" s="385"/>
      <c r="B88" s="386"/>
      <c r="C88" s="387" t="s">
        <v>2370</v>
      </c>
      <c r="D88" s="553" t="s">
        <v>2371</v>
      </c>
      <c r="E88" s="553"/>
      <c r="F88" s="389" t="s">
        <v>157</v>
      </c>
      <c r="G88" s="390">
        <v>131.32</v>
      </c>
      <c r="H88" s="389"/>
      <c r="I88" s="389">
        <f t="shared" si="0"/>
        <v>0</v>
      </c>
      <c r="J88" s="391">
        <f t="shared" si="1"/>
        <v>258.7</v>
      </c>
      <c r="K88" s="392">
        <f t="shared" si="2"/>
        <v>0</v>
      </c>
      <c r="L88" s="393">
        <f t="shared" si="3"/>
        <v>0</v>
      </c>
      <c r="M88" s="393"/>
      <c r="N88" s="393">
        <v>1.97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4.95" customHeight="1">
      <c r="A89" s="385"/>
      <c r="B89" s="386"/>
      <c r="C89" s="387" t="s">
        <v>920</v>
      </c>
      <c r="D89" s="553" t="s">
        <v>921</v>
      </c>
      <c r="E89" s="553"/>
      <c r="F89" s="389" t="s">
        <v>157</v>
      </c>
      <c r="G89" s="390">
        <v>117.697</v>
      </c>
      <c r="H89" s="389"/>
      <c r="I89" s="389">
        <f t="shared" si="0"/>
        <v>0</v>
      </c>
      <c r="J89" s="391">
        <f t="shared" si="1"/>
        <v>642.63</v>
      </c>
      <c r="K89" s="392">
        <f t="shared" si="2"/>
        <v>0</v>
      </c>
      <c r="L89" s="393">
        <f t="shared" si="3"/>
        <v>0</v>
      </c>
      <c r="M89" s="393"/>
      <c r="N89" s="393">
        <v>5.46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35.1" customHeight="1">
      <c r="A90" s="385"/>
      <c r="B90" s="386"/>
      <c r="C90" s="387" t="s">
        <v>922</v>
      </c>
      <c r="D90" s="553" t="s">
        <v>923</v>
      </c>
      <c r="E90" s="553"/>
      <c r="F90" s="389" t="s">
        <v>157</v>
      </c>
      <c r="G90" s="390">
        <v>2353.94</v>
      </c>
      <c r="H90" s="389"/>
      <c r="I90" s="389">
        <f t="shared" si="0"/>
        <v>0</v>
      </c>
      <c r="J90" s="391">
        <f t="shared" si="1"/>
        <v>1294.67</v>
      </c>
      <c r="K90" s="392">
        <f t="shared" si="2"/>
        <v>0</v>
      </c>
      <c r="L90" s="393">
        <f t="shared" si="3"/>
        <v>0</v>
      </c>
      <c r="M90" s="393"/>
      <c r="N90" s="393">
        <v>0.55000000000000004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4.95" customHeight="1">
      <c r="A91" s="385"/>
      <c r="B91" s="386"/>
      <c r="C91" s="387" t="s">
        <v>924</v>
      </c>
      <c r="D91" s="553" t="s">
        <v>2309</v>
      </c>
      <c r="E91" s="553"/>
      <c r="F91" s="389" t="s">
        <v>157</v>
      </c>
      <c r="G91" s="390">
        <v>39.42</v>
      </c>
      <c r="H91" s="389"/>
      <c r="I91" s="389">
        <f t="shared" si="0"/>
        <v>0</v>
      </c>
      <c r="J91" s="391">
        <f t="shared" si="1"/>
        <v>958.3</v>
      </c>
      <c r="K91" s="392">
        <f t="shared" si="2"/>
        <v>0</v>
      </c>
      <c r="L91" s="393">
        <f t="shared" si="3"/>
        <v>0</v>
      </c>
      <c r="M91" s="393"/>
      <c r="N91" s="393">
        <v>24.31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4.95" customHeight="1">
      <c r="A92" s="385"/>
      <c r="B92" s="386"/>
      <c r="C92" s="387" t="s">
        <v>2372</v>
      </c>
      <c r="D92" s="553" t="s">
        <v>2373</v>
      </c>
      <c r="E92" s="553"/>
      <c r="F92" s="389" t="s">
        <v>157</v>
      </c>
      <c r="G92" s="390">
        <v>57.672800000000002</v>
      </c>
      <c r="H92" s="389"/>
      <c r="I92" s="389">
        <f t="shared" si="0"/>
        <v>0</v>
      </c>
      <c r="J92" s="391">
        <f t="shared" si="1"/>
        <v>2058.92</v>
      </c>
      <c r="K92" s="392">
        <f t="shared" si="2"/>
        <v>0</v>
      </c>
      <c r="L92" s="393">
        <f t="shared" si="3"/>
        <v>0</v>
      </c>
      <c r="M92" s="393"/>
      <c r="N92" s="393">
        <v>35.700000000000003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4.95" customHeight="1">
      <c r="A93" s="397"/>
      <c r="B93" s="398"/>
      <c r="C93" s="399" t="s">
        <v>926</v>
      </c>
      <c r="D93" s="563" t="s">
        <v>927</v>
      </c>
      <c r="E93" s="563"/>
      <c r="F93" s="401" t="s">
        <v>186</v>
      </c>
      <c r="G93" s="402">
        <v>174.76740000000001</v>
      </c>
      <c r="H93" s="401"/>
      <c r="I93" s="401">
        <f t="shared" si="0"/>
        <v>0</v>
      </c>
      <c r="J93" s="403">
        <f t="shared" si="1"/>
        <v>3516.32</v>
      </c>
      <c r="K93" s="392">
        <f t="shared" si="2"/>
        <v>0</v>
      </c>
      <c r="L93" s="393"/>
      <c r="M93" s="393">
        <f>ROUND(G93*(H93),2)</f>
        <v>0</v>
      </c>
      <c r="N93" s="393">
        <v>20.12</v>
      </c>
      <c r="O93" s="393"/>
      <c r="P93" s="393">
        <v>1</v>
      </c>
      <c r="Q93" s="393"/>
      <c r="R93" s="393">
        <v>1</v>
      </c>
      <c r="S93" s="393">
        <f t="shared" si="4"/>
        <v>174.767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4.95" customHeight="1">
      <c r="A94" s="385"/>
      <c r="B94" s="386"/>
      <c r="C94" s="387" t="s">
        <v>928</v>
      </c>
      <c r="D94" s="553" t="s">
        <v>929</v>
      </c>
      <c r="E94" s="553"/>
      <c r="F94" s="389" t="s">
        <v>157</v>
      </c>
      <c r="G94" s="390">
        <v>117.697</v>
      </c>
      <c r="H94" s="389"/>
      <c r="I94" s="389">
        <f t="shared" si="0"/>
        <v>0</v>
      </c>
      <c r="J94" s="391">
        <f t="shared" si="1"/>
        <v>1176.97</v>
      </c>
      <c r="K94" s="392">
        <f t="shared" si="2"/>
        <v>0</v>
      </c>
      <c r="L94" s="393">
        <f>ROUND(G94*(H94),2)</f>
        <v>0</v>
      </c>
      <c r="M94" s="393"/>
      <c r="N94" s="393">
        <v>10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82</v>
      </c>
      <c r="D95" s="561" t="s">
        <v>912</v>
      </c>
      <c r="E95" s="561"/>
      <c r="F95" s="406"/>
      <c r="G95" s="393"/>
      <c r="H95" s="406"/>
      <c r="I95" s="407">
        <f>ROUND((SUM(I79:I94))/1,2)</f>
        <v>0</v>
      </c>
      <c r="J95" s="408"/>
      <c r="K95" s="408"/>
      <c r="L95" s="409">
        <f>ROUND((SUM(L79:L94))/1,2)</f>
        <v>0</v>
      </c>
      <c r="M95" s="409">
        <f>ROUND((SUM(M79:M94))/1,2)</f>
        <v>0</v>
      </c>
      <c r="N95" s="409"/>
      <c r="O95" s="409"/>
      <c r="P95" s="409"/>
      <c r="Q95" s="409"/>
      <c r="R95" s="409"/>
      <c r="S95" s="409">
        <f>ROUND((SUM(S79:S94))/1,2)</f>
        <v>174.77</v>
      </c>
      <c r="T95" s="409"/>
      <c r="U95" s="409"/>
      <c r="V95" s="410">
        <f>ROUND((SUM(V79:V94))/1,2)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62"/>
      <c r="E96" s="562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159</v>
      </c>
      <c r="D97" s="561" t="s">
        <v>1202</v>
      </c>
      <c r="E97" s="561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4.95" customHeight="1">
      <c r="A98" s="385"/>
      <c r="B98" s="386"/>
      <c r="C98" s="387" t="s">
        <v>2387</v>
      </c>
      <c r="D98" s="553" t="s">
        <v>2388</v>
      </c>
      <c r="E98" s="553"/>
      <c r="F98" s="389" t="s">
        <v>200</v>
      </c>
      <c r="G98" s="390">
        <v>30</v>
      </c>
      <c r="H98" s="389"/>
      <c r="I98" s="389">
        <f>ROUND(G98*(H98),2)</f>
        <v>0</v>
      </c>
      <c r="J98" s="391">
        <f>ROUND(G98*(N98),2)</f>
        <v>50.7</v>
      </c>
      <c r="K98" s="392">
        <f>ROUND(G98*(O98),2)</f>
        <v>0</v>
      </c>
      <c r="L98" s="393">
        <f>ROUND(G98*(H98),2)</f>
        <v>0</v>
      </c>
      <c r="M98" s="393"/>
      <c r="N98" s="393">
        <v>1.69</v>
      </c>
      <c r="O98" s="393"/>
      <c r="P98" s="393">
        <v>1.8000000000000001E-4</v>
      </c>
      <c r="Q98" s="393"/>
      <c r="R98" s="393">
        <v>1.8000000000000001E-4</v>
      </c>
      <c r="S98" s="393">
        <f>ROUND(G98*(P98),3)</f>
        <v>5.0000000000000001E-3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24.95" customHeight="1">
      <c r="A99" s="397"/>
      <c r="B99" s="398"/>
      <c r="C99" s="399" t="s">
        <v>2389</v>
      </c>
      <c r="D99" s="563" t="s">
        <v>2390</v>
      </c>
      <c r="E99" s="563"/>
      <c r="F99" s="401" t="s">
        <v>200</v>
      </c>
      <c r="G99" s="402">
        <v>34.5</v>
      </c>
      <c r="H99" s="401"/>
      <c r="I99" s="401">
        <f>ROUND(G99*(H99),2)</f>
        <v>0</v>
      </c>
      <c r="J99" s="403">
        <f>ROUND(G99*(N99),2)</f>
        <v>69</v>
      </c>
      <c r="K99" s="392">
        <f>ROUND(G99*(O99),2)</f>
        <v>0</v>
      </c>
      <c r="L99" s="393"/>
      <c r="M99" s="393">
        <f>ROUND(G99*(H99),2)</f>
        <v>0</v>
      </c>
      <c r="N99" s="393">
        <v>2</v>
      </c>
      <c r="O99" s="393"/>
      <c r="P99" s="393">
        <v>2.0000000000000001E-4</v>
      </c>
      <c r="Q99" s="393"/>
      <c r="R99" s="393">
        <v>2.0000000000000001E-4</v>
      </c>
      <c r="S99" s="393">
        <f>ROUND(G99*(P99),3)</f>
        <v>7.0000000000000001E-3</v>
      </c>
      <c r="T99" s="393"/>
      <c r="U99" s="393"/>
      <c r="V99" s="394">
        <f>ROUND(G99*(X99),3)</f>
        <v>0</v>
      </c>
      <c r="W99" s="395"/>
      <c r="X99" s="396">
        <v>0</v>
      </c>
      <c r="Y99" s="396"/>
      <c r="Z99" s="396">
        <v>0</v>
      </c>
    </row>
    <row r="100" spans="1:26" ht="12">
      <c r="A100" s="396"/>
      <c r="B100" s="404"/>
      <c r="C100" s="405" t="s">
        <v>159</v>
      </c>
      <c r="D100" s="561" t="s">
        <v>1202</v>
      </c>
      <c r="E100" s="561"/>
      <c r="F100" s="406"/>
      <c r="G100" s="393"/>
      <c r="H100" s="406"/>
      <c r="I100" s="407">
        <f>ROUND((SUM(I97:I99))/1,2)</f>
        <v>0</v>
      </c>
      <c r="J100" s="408"/>
      <c r="K100" s="408"/>
      <c r="L100" s="409">
        <f>ROUND((SUM(L97:L99))/1,2)</f>
        <v>0</v>
      </c>
      <c r="M100" s="409">
        <f>ROUND((SUM(M97:M99))/1,2)</f>
        <v>0</v>
      </c>
      <c r="N100" s="409"/>
      <c r="O100" s="409"/>
      <c r="P100" s="409"/>
      <c r="Q100" s="409"/>
      <c r="R100" s="409"/>
      <c r="S100" s="409">
        <f>ROUND((SUM(S97:S99))/1,2)</f>
        <v>0.01</v>
      </c>
      <c r="T100" s="409"/>
      <c r="U100" s="409"/>
      <c r="V100" s="410">
        <f>ROUND((SUM(V97:V99))/1,2)</f>
        <v>0</v>
      </c>
      <c r="W100" s="395"/>
      <c r="X100" s="396"/>
      <c r="Y100" s="396"/>
      <c r="Z100" s="396"/>
    </row>
    <row r="101" spans="1:26">
      <c r="A101" s="396"/>
      <c r="B101" s="404"/>
      <c r="C101" s="411"/>
      <c r="D101" s="562"/>
      <c r="E101" s="562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12">
      <c r="A102" s="396"/>
      <c r="B102" s="404"/>
      <c r="C102" s="405" t="s">
        <v>158</v>
      </c>
      <c r="D102" s="561" t="s">
        <v>930</v>
      </c>
      <c r="E102" s="561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 ht="24.95" customHeight="1">
      <c r="A103" s="385"/>
      <c r="B103" s="386"/>
      <c r="C103" s="387" t="s">
        <v>931</v>
      </c>
      <c r="D103" s="553" t="s">
        <v>932</v>
      </c>
      <c r="E103" s="553"/>
      <c r="F103" s="389" t="s">
        <v>157</v>
      </c>
      <c r="G103" s="390">
        <v>20.603999999999999</v>
      </c>
      <c r="H103" s="389"/>
      <c r="I103" s="389">
        <f>ROUND(G103*(H103),2)</f>
        <v>0</v>
      </c>
      <c r="J103" s="391">
        <f>ROUND(G103*(N103),2)</f>
        <v>1043.3900000000001</v>
      </c>
      <c r="K103" s="392">
        <f>ROUND(G103*(O103),2)</f>
        <v>0</v>
      </c>
      <c r="L103" s="393">
        <f>ROUND(G103*(H103),2)</f>
        <v>0</v>
      </c>
      <c r="M103" s="393"/>
      <c r="N103" s="393">
        <v>50.64</v>
      </c>
      <c r="O103" s="393"/>
      <c r="P103" s="393">
        <v>1.8907700000000001</v>
      </c>
      <c r="Q103" s="393"/>
      <c r="R103" s="393">
        <v>1.8907700000000001</v>
      </c>
      <c r="S103" s="393">
        <f>ROUND(G103*(P103),3)</f>
        <v>38.957000000000001</v>
      </c>
      <c r="T103" s="393"/>
      <c r="U103" s="393"/>
      <c r="V103" s="394">
        <f>ROUND(G103*(X103),3)</f>
        <v>0</v>
      </c>
      <c r="W103" s="395"/>
      <c r="X103" s="396">
        <v>0</v>
      </c>
      <c r="Y103" s="396"/>
      <c r="Z103" s="396">
        <v>0</v>
      </c>
    </row>
    <row r="104" spans="1:26" ht="12">
      <c r="A104" s="396"/>
      <c r="B104" s="404"/>
      <c r="C104" s="405" t="s">
        <v>158</v>
      </c>
      <c r="D104" s="561" t="s">
        <v>930</v>
      </c>
      <c r="E104" s="561"/>
      <c r="F104" s="406"/>
      <c r="G104" s="393"/>
      <c r="H104" s="406"/>
      <c r="I104" s="407">
        <f>ROUND((SUM(I102:I103))/1,2)</f>
        <v>0</v>
      </c>
      <c r="J104" s="408"/>
      <c r="K104" s="408"/>
      <c r="L104" s="409">
        <f>ROUND((SUM(L102:L103))/1,2)</f>
        <v>0</v>
      </c>
      <c r="M104" s="409">
        <f>ROUND((SUM(M102:M103))/1,2)</f>
        <v>0</v>
      </c>
      <c r="N104" s="409"/>
      <c r="O104" s="409"/>
      <c r="P104" s="409"/>
      <c r="Q104" s="409"/>
      <c r="R104" s="409"/>
      <c r="S104" s="409">
        <f>ROUND((SUM(S102:S103))/1,2)</f>
        <v>38.96</v>
      </c>
      <c r="T104" s="409"/>
      <c r="U104" s="409"/>
      <c r="V104" s="410">
        <f>ROUND((SUM(V102:V103))/1,2)</f>
        <v>0</v>
      </c>
      <c r="W104" s="395"/>
      <c r="X104" s="396"/>
      <c r="Y104" s="396"/>
      <c r="Z104" s="396"/>
    </row>
    <row r="105" spans="1:26">
      <c r="A105" s="396"/>
      <c r="B105" s="404"/>
      <c r="C105" s="411"/>
      <c r="D105" s="562"/>
      <c r="E105" s="562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12">
      <c r="A106" s="396"/>
      <c r="B106" s="404"/>
      <c r="C106" s="405" t="s">
        <v>183</v>
      </c>
      <c r="D106" s="561" t="s">
        <v>936</v>
      </c>
      <c r="E106" s="561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 ht="24.95" customHeight="1">
      <c r="A107" s="385"/>
      <c r="B107" s="386"/>
      <c r="C107" s="387" t="s">
        <v>937</v>
      </c>
      <c r="D107" s="553" t="s">
        <v>938</v>
      </c>
      <c r="E107" s="553"/>
      <c r="F107" s="389" t="s">
        <v>226</v>
      </c>
      <c r="G107" s="390">
        <v>150</v>
      </c>
      <c r="H107" s="389"/>
      <c r="I107" s="389">
        <f t="shared" ref="I107:I131" si="6">ROUND(G107*(H107),2)</f>
        <v>0</v>
      </c>
      <c r="J107" s="391">
        <f t="shared" ref="J107:J131" si="7">ROUND(G107*(N107),2)</f>
        <v>202.5</v>
      </c>
      <c r="K107" s="392">
        <f t="shared" ref="K107:K131" si="8">ROUND(G107*(O107),2)</f>
        <v>0</v>
      </c>
      <c r="L107" s="393">
        <f>ROUND(G107*(H107),2)</f>
        <v>0</v>
      </c>
      <c r="M107" s="393"/>
      <c r="N107" s="393">
        <v>1.35</v>
      </c>
      <c r="O107" s="393"/>
      <c r="P107" s="393">
        <v>1.0000000000000001E-5</v>
      </c>
      <c r="Q107" s="393"/>
      <c r="R107" s="393">
        <v>1.0000000000000001E-5</v>
      </c>
      <c r="S107" s="393">
        <f t="shared" ref="S107:S131" si="9">ROUND(G107*(P107),3)</f>
        <v>2E-3</v>
      </c>
      <c r="T107" s="393"/>
      <c r="U107" s="393"/>
      <c r="V107" s="394">
        <f t="shared" ref="V107:V131" si="10">ROUND(G107*(X107),3)</f>
        <v>0</v>
      </c>
      <c r="W107" s="395"/>
      <c r="X107" s="396">
        <v>0</v>
      </c>
      <c r="Y107" s="396"/>
      <c r="Z107" s="396">
        <v>0</v>
      </c>
    </row>
    <row r="108" spans="1:26" ht="24.95" customHeight="1">
      <c r="A108" s="397"/>
      <c r="B108" s="398"/>
      <c r="C108" s="399" t="s">
        <v>2391</v>
      </c>
      <c r="D108" s="563" t="s">
        <v>2392</v>
      </c>
      <c r="E108" s="563"/>
      <c r="F108" s="401" t="s">
        <v>941</v>
      </c>
      <c r="G108" s="402">
        <v>90</v>
      </c>
      <c r="H108" s="401"/>
      <c r="I108" s="401">
        <f t="shared" si="6"/>
        <v>0</v>
      </c>
      <c r="J108" s="403">
        <f t="shared" si="7"/>
        <v>776.7</v>
      </c>
      <c r="K108" s="392">
        <f t="shared" si="8"/>
        <v>0</v>
      </c>
      <c r="L108" s="393"/>
      <c r="M108" s="393">
        <f>ROUND(G108*(H108),2)</f>
        <v>0</v>
      </c>
      <c r="N108" s="393">
        <v>8.6300000000000008</v>
      </c>
      <c r="O108" s="393"/>
      <c r="P108" s="393">
        <v>0</v>
      </c>
      <c r="Q108" s="393"/>
      <c r="R108" s="393">
        <v>0</v>
      </c>
      <c r="S108" s="393">
        <f t="shared" si="9"/>
        <v>0</v>
      </c>
      <c r="T108" s="393"/>
      <c r="U108" s="393"/>
      <c r="V108" s="394">
        <f t="shared" si="10"/>
        <v>0</v>
      </c>
      <c r="W108" s="395"/>
      <c r="X108" s="396">
        <v>0</v>
      </c>
      <c r="Y108" s="396"/>
      <c r="Z108" s="396">
        <v>0</v>
      </c>
    </row>
    <row r="109" spans="1:26" ht="24.95" customHeight="1">
      <c r="A109" s="397"/>
      <c r="B109" s="398"/>
      <c r="C109" s="399" t="s">
        <v>942</v>
      </c>
      <c r="D109" s="563" t="s">
        <v>943</v>
      </c>
      <c r="E109" s="563"/>
      <c r="F109" s="401" t="s">
        <v>941</v>
      </c>
      <c r="G109" s="402">
        <v>50</v>
      </c>
      <c r="H109" s="401"/>
      <c r="I109" s="401">
        <f t="shared" si="6"/>
        <v>0</v>
      </c>
      <c r="J109" s="403">
        <f t="shared" si="7"/>
        <v>606.5</v>
      </c>
      <c r="K109" s="392">
        <f t="shared" si="8"/>
        <v>0</v>
      </c>
      <c r="L109" s="393"/>
      <c r="M109" s="393">
        <f>ROUND(G109*(H109),2)</f>
        <v>0</v>
      </c>
      <c r="N109" s="393">
        <v>12.13</v>
      </c>
      <c r="O109" s="393"/>
      <c r="P109" s="393">
        <v>0</v>
      </c>
      <c r="Q109" s="393"/>
      <c r="R109" s="393">
        <v>0</v>
      </c>
      <c r="S109" s="393">
        <f t="shared" si="9"/>
        <v>0</v>
      </c>
      <c r="T109" s="393"/>
      <c r="U109" s="393"/>
      <c r="V109" s="394">
        <f t="shared" si="10"/>
        <v>0</v>
      </c>
      <c r="W109" s="395"/>
      <c r="X109" s="396">
        <v>0</v>
      </c>
      <c r="Y109" s="396"/>
      <c r="Z109" s="396">
        <v>0</v>
      </c>
    </row>
    <row r="110" spans="1:26" ht="24.95" customHeight="1">
      <c r="A110" s="397"/>
      <c r="B110" s="398"/>
      <c r="C110" s="399" t="s">
        <v>2393</v>
      </c>
      <c r="D110" s="563" t="s">
        <v>2394</v>
      </c>
      <c r="E110" s="563"/>
      <c r="F110" s="401" t="s">
        <v>941</v>
      </c>
      <c r="G110" s="402">
        <v>10</v>
      </c>
      <c r="H110" s="401"/>
      <c r="I110" s="401">
        <f t="shared" si="6"/>
        <v>0</v>
      </c>
      <c r="J110" s="403">
        <f t="shared" si="7"/>
        <v>118.4</v>
      </c>
      <c r="K110" s="392">
        <f t="shared" si="8"/>
        <v>0</v>
      </c>
      <c r="L110" s="393"/>
      <c r="M110" s="393">
        <f>ROUND(G110*(H110),2)</f>
        <v>0</v>
      </c>
      <c r="N110" s="393">
        <v>11.84</v>
      </c>
      <c r="O110" s="393"/>
      <c r="P110" s="393">
        <v>0</v>
      </c>
      <c r="Q110" s="393"/>
      <c r="R110" s="393">
        <v>0</v>
      </c>
      <c r="S110" s="393">
        <f t="shared" si="9"/>
        <v>0</v>
      </c>
      <c r="T110" s="393"/>
      <c r="U110" s="393"/>
      <c r="V110" s="394">
        <f t="shared" si="10"/>
        <v>0</v>
      </c>
      <c r="W110" s="395"/>
      <c r="X110" s="396">
        <v>0</v>
      </c>
      <c r="Y110" s="396"/>
      <c r="Z110" s="396">
        <v>0</v>
      </c>
    </row>
    <row r="111" spans="1:26" ht="35.1" customHeight="1">
      <c r="A111" s="385"/>
      <c r="B111" s="386"/>
      <c r="C111" s="387" t="s">
        <v>944</v>
      </c>
      <c r="D111" s="553" t="s">
        <v>945</v>
      </c>
      <c r="E111" s="553"/>
      <c r="F111" s="389" t="s">
        <v>941</v>
      </c>
      <c r="G111" s="390">
        <v>8</v>
      </c>
      <c r="H111" s="389"/>
      <c r="I111" s="389">
        <f t="shared" si="6"/>
        <v>0</v>
      </c>
      <c r="J111" s="391">
        <f t="shared" si="7"/>
        <v>50.88</v>
      </c>
      <c r="K111" s="392">
        <f t="shared" si="8"/>
        <v>0</v>
      </c>
      <c r="L111" s="393">
        <f>ROUND(G111*(H111),2)</f>
        <v>0</v>
      </c>
      <c r="M111" s="393"/>
      <c r="N111" s="393">
        <v>6.36</v>
      </c>
      <c r="O111" s="393"/>
      <c r="P111" s="393">
        <v>3.0000000000000001E-5</v>
      </c>
      <c r="Q111" s="393"/>
      <c r="R111" s="393">
        <v>3.0000000000000001E-5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4.95" customHeight="1">
      <c r="A112" s="397"/>
      <c r="B112" s="398"/>
      <c r="C112" s="399" t="s">
        <v>2395</v>
      </c>
      <c r="D112" s="563" t="s">
        <v>2396</v>
      </c>
      <c r="E112" s="563"/>
      <c r="F112" s="401" t="s">
        <v>941</v>
      </c>
      <c r="G112" s="402">
        <v>8</v>
      </c>
      <c r="H112" s="401"/>
      <c r="I112" s="401">
        <f t="shared" si="6"/>
        <v>0</v>
      </c>
      <c r="J112" s="403">
        <f t="shared" si="7"/>
        <v>44.56</v>
      </c>
      <c r="K112" s="392">
        <f t="shared" si="8"/>
        <v>0</v>
      </c>
      <c r="L112" s="393"/>
      <c r="M112" s="393">
        <f>ROUND(G112*(H112),2)</f>
        <v>0</v>
      </c>
      <c r="N112" s="393">
        <v>5.57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.1" customHeight="1">
      <c r="A113" s="385"/>
      <c r="B113" s="386"/>
      <c r="C113" s="387" t="s">
        <v>950</v>
      </c>
      <c r="D113" s="553" t="s">
        <v>951</v>
      </c>
      <c r="E113" s="553"/>
      <c r="F113" s="389" t="s">
        <v>941</v>
      </c>
      <c r="G113" s="390">
        <v>20</v>
      </c>
      <c r="H113" s="389"/>
      <c r="I113" s="389">
        <f t="shared" si="6"/>
        <v>0</v>
      </c>
      <c r="J113" s="391">
        <f t="shared" si="7"/>
        <v>68</v>
      </c>
      <c r="K113" s="392">
        <f t="shared" si="8"/>
        <v>0</v>
      </c>
      <c r="L113" s="393">
        <f>ROUND(G113*(H113),2)</f>
        <v>0</v>
      </c>
      <c r="M113" s="393"/>
      <c r="N113" s="393">
        <v>3.4</v>
      </c>
      <c r="O113" s="393"/>
      <c r="P113" s="393">
        <v>2.0000000000000002E-5</v>
      </c>
      <c r="Q113" s="393"/>
      <c r="R113" s="393">
        <v>2.0000000000000002E-5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4.95" customHeight="1">
      <c r="A114" s="397"/>
      <c r="B114" s="398"/>
      <c r="C114" s="399" t="s">
        <v>2397</v>
      </c>
      <c r="D114" s="563" t="s">
        <v>2398</v>
      </c>
      <c r="E114" s="563"/>
      <c r="F114" s="401" t="s">
        <v>941</v>
      </c>
      <c r="G114" s="402">
        <v>20</v>
      </c>
      <c r="H114" s="401"/>
      <c r="I114" s="401">
        <f t="shared" si="6"/>
        <v>0</v>
      </c>
      <c r="J114" s="403">
        <f t="shared" si="7"/>
        <v>46.8</v>
      </c>
      <c r="K114" s="392">
        <f t="shared" si="8"/>
        <v>0</v>
      </c>
      <c r="L114" s="393"/>
      <c r="M114" s="393">
        <f>ROUND(G114*(H114),2)</f>
        <v>0</v>
      </c>
      <c r="N114" s="393">
        <v>2.34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4.95" customHeight="1">
      <c r="A115" s="385"/>
      <c r="B115" s="386"/>
      <c r="C115" s="387" t="s">
        <v>2399</v>
      </c>
      <c r="D115" s="553" t="s">
        <v>2400</v>
      </c>
      <c r="E115" s="553"/>
      <c r="F115" s="389" t="s">
        <v>941</v>
      </c>
      <c r="G115" s="390">
        <v>6</v>
      </c>
      <c r="H115" s="389"/>
      <c r="I115" s="389">
        <f t="shared" si="6"/>
        <v>0</v>
      </c>
      <c r="J115" s="391">
        <f t="shared" si="7"/>
        <v>385.98</v>
      </c>
      <c r="K115" s="392">
        <f t="shared" si="8"/>
        <v>0</v>
      </c>
      <c r="L115" s="393">
        <f>ROUND(G115*(H115),2)</f>
        <v>0</v>
      </c>
      <c r="M115" s="393"/>
      <c r="N115" s="393">
        <v>64.33</v>
      </c>
      <c r="O115" s="393"/>
      <c r="P115" s="393">
        <v>3.0000000000000001E-5</v>
      </c>
      <c r="Q115" s="393"/>
      <c r="R115" s="393">
        <v>3.0000000000000001E-5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4.95" customHeight="1">
      <c r="A116" s="397"/>
      <c r="B116" s="398"/>
      <c r="C116" s="399" t="s">
        <v>2401</v>
      </c>
      <c r="D116" s="563" t="s">
        <v>2402</v>
      </c>
      <c r="E116" s="563"/>
      <c r="F116" s="401" t="s">
        <v>941</v>
      </c>
      <c r="G116" s="402">
        <v>6</v>
      </c>
      <c r="H116" s="401"/>
      <c r="I116" s="401">
        <f t="shared" si="6"/>
        <v>0</v>
      </c>
      <c r="J116" s="403">
        <f t="shared" si="7"/>
        <v>1915.14</v>
      </c>
      <c r="K116" s="392">
        <f t="shared" si="8"/>
        <v>0</v>
      </c>
      <c r="L116" s="393"/>
      <c r="M116" s="393">
        <f t="shared" ref="M116:M123" si="11">ROUND(G116*(H116),2)</f>
        <v>0</v>
      </c>
      <c r="N116" s="393">
        <v>319.19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4.95" customHeight="1">
      <c r="A117" s="397"/>
      <c r="B117" s="398"/>
      <c r="C117" s="399" t="s">
        <v>2403</v>
      </c>
      <c r="D117" s="563" t="s">
        <v>2404</v>
      </c>
      <c r="E117" s="563"/>
      <c r="F117" s="401" t="s">
        <v>941</v>
      </c>
      <c r="G117" s="402">
        <v>4</v>
      </c>
      <c r="H117" s="401"/>
      <c r="I117" s="401">
        <f t="shared" si="6"/>
        <v>0</v>
      </c>
      <c r="J117" s="403">
        <f t="shared" si="7"/>
        <v>763.6</v>
      </c>
      <c r="K117" s="392">
        <f t="shared" si="8"/>
        <v>0</v>
      </c>
      <c r="L117" s="393"/>
      <c r="M117" s="393">
        <f t="shared" si="11"/>
        <v>0</v>
      </c>
      <c r="N117" s="393">
        <v>190.9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4.95" customHeight="1">
      <c r="A118" s="397"/>
      <c r="B118" s="398"/>
      <c r="C118" s="399" t="s">
        <v>2405</v>
      </c>
      <c r="D118" s="563" t="s">
        <v>2406</v>
      </c>
      <c r="E118" s="563"/>
      <c r="F118" s="401" t="s">
        <v>988</v>
      </c>
      <c r="G118" s="402">
        <v>6</v>
      </c>
      <c r="H118" s="401"/>
      <c r="I118" s="401">
        <f t="shared" si="6"/>
        <v>0</v>
      </c>
      <c r="J118" s="403">
        <f t="shared" si="7"/>
        <v>307.26</v>
      </c>
      <c r="K118" s="392">
        <f t="shared" si="8"/>
        <v>0</v>
      </c>
      <c r="L118" s="393"/>
      <c r="M118" s="393">
        <f t="shared" si="11"/>
        <v>0</v>
      </c>
      <c r="N118" s="393">
        <v>51.21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4.95" customHeight="1">
      <c r="A119" s="397"/>
      <c r="B119" s="398"/>
      <c r="C119" s="399" t="s">
        <v>2407</v>
      </c>
      <c r="D119" s="563" t="s">
        <v>2408</v>
      </c>
      <c r="E119" s="563"/>
      <c r="F119" s="401" t="s">
        <v>941</v>
      </c>
      <c r="G119" s="402">
        <v>2</v>
      </c>
      <c r="H119" s="401"/>
      <c r="I119" s="401">
        <f t="shared" si="6"/>
        <v>0</v>
      </c>
      <c r="J119" s="403">
        <f t="shared" si="7"/>
        <v>244.36</v>
      </c>
      <c r="K119" s="392">
        <f t="shared" si="8"/>
        <v>0</v>
      </c>
      <c r="L119" s="393"/>
      <c r="M119" s="393">
        <f t="shared" si="11"/>
        <v>0</v>
      </c>
      <c r="N119" s="393">
        <v>122.18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4.95" customHeight="1">
      <c r="A120" s="397"/>
      <c r="B120" s="398"/>
      <c r="C120" s="399" t="s">
        <v>2409</v>
      </c>
      <c r="D120" s="563" t="s">
        <v>2410</v>
      </c>
      <c r="E120" s="563"/>
      <c r="F120" s="401" t="s">
        <v>941</v>
      </c>
      <c r="G120" s="402">
        <v>6</v>
      </c>
      <c r="H120" s="401"/>
      <c r="I120" s="401">
        <f t="shared" si="6"/>
        <v>0</v>
      </c>
      <c r="J120" s="403">
        <f t="shared" si="7"/>
        <v>1328.7</v>
      </c>
      <c r="K120" s="392">
        <f t="shared" si="8"/>
        <v>0</v>
      </c>
      <c r="L120" s="393"/>
      <c r="M120" s="393">
        <f t="shared" si="11"/>
        <v>0</v>
      </c>
      <c r="N120" s="393">
        <v>221.45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4.95" customHeight="1">
      <c r="A121" s="397"/>
      <c r="B121" s="398"/>
      <c r="C121" s="399" t="s">
        <v>2411</v>
      </c>
      <c r="D121" s="563" t="s">
        <v>2412</v>
      </c>
      <c r="E121" s="563"/>
      <c r="F121" s="401" t="s">
        <v>941</v>
      </c>
      <c r="G121" s="402">
        <v>6</v>
      </c>
      <c r="H121" s="401"/>
      <c r="I121" s="401">
        <f t="shared" si="6"/>
        <v>0</v>
      </c>
      <c r="J121" s="403">
        <f t="shared" si="7"/>
        <v>178.68</v>
      </c>
      <c r="K121" s="392">
        <f t="shared" si="8"/>
        <v>0</v>
      </c>
      <c r="L121" s="393"/>
      <c r="M121" s="393">
        <f t="shared" si="11"/>
        <v>0</v>
      </c>
      <c r="N121" s="393">
        <v>29.78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4.95" customHeight="1">
      <c r="A122" s="397"/>
      <c r="B122" s="398"/>
      <c r="C122" s="399" t="s">
        <v>2413</v>
      </c>
      <c r="D122" s="563" t="s">
        <v>2414</v>
      </c>
      <c r="E122" s="563"/>
      <c r="F122" s="401" t="s">
        <v>941</v>
      </c>
      <c r="G122" s="402">
        <v>4</v>
      </c>
      <c r="H122" s="401"/>
      <c r="I122" s="401">
        <f t="shared" si="6"/>
        <v>0</v>
      </c>
      <c r="J122" s="403">
        <f t="shared" si="7"/>
        <v>791.12</v>
      </c>
      <c r="K122" s="392">
        <f t="shared" si="8"/>
        <v>0</v>
      </c>
      <c r="L122" s="393"/>
      <c r="M122" s="393">
        <f t="shared" si="11"/>
        <v>0</v>
      </c>
      <c r="N122" s="393">
        <v>197.78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4.95" customHeight="1">
      <c r="A123" s="397"/>
      <c r="B123" s="398"/>
      <c r="C123" s="399" t="s">
        <v>2415</v>
      </c>
      <c r="D123" s="563" t="s">
        <v>2416</v>
      </c>
      <c r="E123" s="563"/>
      <c r="F123" s="401" t="s">
        <v>941</v>
      </c>
      <c r="G123" s="402">
        <v>2</v>
      </c>
      <c r="H123" s="401"/>
      <c r="I123" s="401">
        <f t="shared" si="6"/>
        <v>0</v>
      </c>
      <c r="J123" s="403">
        <f t="shared" si="7"/>
        <v>522.32000000000005</v>
      </c>
      <c r="K123" s="392">
        <f t="shared" si="8"/>
        <v>0</v>
      </c>
      <c r="L123" s="393"/>
      <c r="M123" s="393">
        <f t="shared" si="11"/>
        <v>0</v>
      </c>
      <c r="N123" s="393">
        <v>261.16000000000003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4.95" customHeight="1">
      <c r="A124" s="385"/>
      <c r="B124" s="386"/>
      <c r="C124" s="387" t="s">
        <v>2417</v>
      </c>
      <c r="D124" s="553" t="s">
        <v>2418</v>
      </c>
      <c r="E124" s="553"/>
      <c r="F124" s="389" t="s">
        <v>157</v>
      </c>
      <c r="G124" s="390">
        <v>11.664</v>
      </c>
      <c r="H124" s="389"/>
      <c r="I124" s="389">
        <f t="shared" si="6"/>
        <v>0</v>
      </c>
      <c r="J124" s="391">
        <f t="shared" si="7"/>
        <v>124.34</v>
      </c>
      <c r="K124" s="392">
        <f t="shared" si="8"/>
        <v>0</v>
      </c>
      <c r="L124" s="393">
        <f>ROUND(G124*(H124),2)</f>
        <v>0</v>
      </c>
      <c r="M124" s="393"/>
      <c r="N124" s="393">
        <v>10.66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4.95" customHeight="1">
      <c r="A125" s="397"/>
      <c r="B125" s="398"/>
      <c r="C125" s="399" t="s">
        <v>2419</v>
      </c>
      <c r="D125" s="563" t="s">
        <v>2420</v>
      </c>
      <c r="E125" s="563"/>
      <c r="F125" s="401" t="s">
        <v>941</v>
      </c>
      <c r="G125" s="402">
        <v>54</v>
      </c>
      <c r="H125" s="401"/>
      <c r="I125" s="401">
        <f t="shared" si="6"/>
        <v>0</v>
      </c>
      <c r="J125" s="403">
        <f t="shared" si="7"/>
        <v>3748.14</v>
      </c>
      <c r="K125" s="392">
        <f t="shared" si="8"/>
        <v>0</v>
      </c>
      <c r="L125" s="393"/>
      <c r="M125" s="393">
        <f>ROUND(G125*(H125),2)</f>
        <v>0</v>
      </c>
      <c r="N125" s="393">
        <v>69.41</v>
      </c>
      <c r="O125" s="393"/>
      <c r="P125" s="393">
        <v>1.2999999999999999E-2</v>
      </c>
      <c r="Q125" s="393"/>
      <c r="R125" s="393">
        <v>1.2999999999999999E-2</v>
      </c>
      <c r="S125" s="393">
        <f t="shared" si="9"/>
        <v>0.70199999999999996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24.95" customHeight="1">
      <c r="A126" s="385"/>
      <c r="B126" s="386"/>
      <c r="C126" s="387" t="s">
        <v>2421</v>
      </c>
      <c r="D126" s="553" t="s">
        <v>2422</v>
      </c>
      <c r="E126" s="553"/>
      <c r="F126" s="389" t="s">
        <v>941</v>
      </c>
      <c r="G126" s="390">
        <v>2</v>
      </c>
      <c r="H126" s="389"/>
      <c r="I126" s="389">
        <f t="shared" si="6"/>
        <v>0</v>
      </c>
      <c r="J126" s="391">
        <f t="shared" si="7"/>
        <v>34.880000000000003</v>
      </c>
      <c r="K126" s="392">
        <f t="shared" si="8"/>
        <v>0</v>
      </c>
      <c r="L126" s="393">
        <f>ROUND(G126*(H126),2)</f>
        <v>0</v>
      </c>
      <c r="M126" s="393"/>
      <c r="N126" s="393">
        <v>17.440000000000001</v>
      </c>
      <c r="O126" s="393"/>
      <c r="P126" s="393">
        <v>0</v>
      </c>
      <c r="Q126" s="393"/>
      <c r="R126" s="393">
        <v>0</v>
      </c>
      <c r="S126" s="393">
        <f t="shared" si="9"/>
        <v>0</v>
      </c>
      <c r="T126" s="393"/>
      <c r="U126" s="393"/>
      <c r="V126" s="394">
        <f t="shared" si="10"/>
        <v>0</v>
      </c>
      <c r="W126" s="395"/>
      <c r="X126" s="396">
        <v>0</v>
      </c>
      <c r="Y126" s="396"/>
      <c r="Z126" s="396">
        <v>0</v>
      </c>
    </row>
    <row r="127" spans="1:26" ht="24.95" customHeight="1">
      <c r="A127" s="397"/>
      <c r="B127" s="398"/>
      <c r="C127" s="399" t="s">
        <v>2423</v>
      </c>
      <c r="D127" s="563" t="s">
        <v>2424</v>
      </c>
      <c r="E127" s="563"/>
      <c r="F127" s="401" t="s">
        <v>941</v>
      </c>
      <c r="G127" s="402">
        <v>2</v>
      </c>
      <c r="H127" s="401"/>
      <c r="I127" s="401">
        <f t="shared" si="6"/>
        <v>0</v>
      </c>
      <c r="J127" s="403">
        <f t="shared" si="7"/>
        <v>1569.48</v>
      </c>
      <c r="K127" s="392">
        <f t="shared" si="8"/>
        <v>0</v>
      </c>
      <c r="L127" s="393"/>
      <c r="M127" s="393">
        <f>ROUND(G127*(H127),2)</f>
        <v>0</v>
      </c>
      <c r="N127" s="393">
        <v>784.74</v>
      </c>
      <c r="O127" s="393"/>
      <c r="P127" s="393">
        <v>0.02</v>
      </c>
      <c r="Q127" s="393"/>
      <c r="R127" s="393">
        <v>0.02</v>
      </c>
      <c r="S127" s="393">
        <f t="shared" si="9"/>
        <v>0.04</v>
      </c>
      <c r="T127" s="393"/>
      <c r="U127" s="393"/>
      <c r="V127" s="394">
        <f t="shared" si="10"/>
        <v>0</v>
      </c>
      <c r="W127" s="395"/>
      <c r="X127" s="396">
        <v>0</v>
      </c>
      <c r="Y127" s="396"/>
      <c r="Z127" s="396">
        <v>0</v>
      </c>
    </row>
    <row r="128" spans="1:26" ht="24.95" customHeight="1">
      <c r="A128" s="385"/>
      <c r="B128" s="386"/>
      <c r="C128" s="387" t="s">
        <v>2425</v>
      </c>
      <c r="D128" s="553" t="s">
        <v>2426</v>
      </c>
      <c r="E128" s="553"/>
      <c r="F128" s="389" t="s">
        <v>941</v>
      </c>
      <c r="G128" s="390">
        <v>8</v>
      </c>
      <c r="H128" s="389"/>
      <c r="I128" s="389">
        <f t="shared" si="6"/>
        <v>0</v>
      </c>
      <c r="J128" s="391">
        <f t="shared" si="7"/>
        <v>58.08</v>
      </c>
      <c r="K128" s="392">
        <f t="shared" si="8"/>
        <v>0</v>
      </c>
      <c r="L128" s="393">
        <f>ROUND(G128*(H128),2)</f>
        <v>0</v>
      </c>
      <c r="M128" s="393"/>
      <c r="N128" s="393">
        <v>7.26</v>
      </c>
      <c r="O128" s="393"/>
      <c r="P128" s="393">
        <v>2.0000000000000002E-5</v>
      </c>
      <c r="Q128" s="393"/>
      <c r="R128" s="393">
        <v>2.0000000000000002E-5</v>
      </c>
      <c r="S128" s="393">
        <f t="shared" si="9"/>
        <v>0</v>
      </c>
      <c r="T128" s="393"/>
      <c r="U128" s="393"/>
      <c r="V128" s="394">
        <f t="shared" si="10"/>
        <v>0</v>
      </c>
      <c r="W128" s="395"/>
      <c r="X128" s="396">
        <v>0</v>
      </c>
      <c r="Y128" s="396"/>
      <c r="Z128" s="396">
        <v>0</v>
      </c>
    </row>
    <row r="129" spans="1:26" ht="24.95" customHeight="1">
      <c r="A129" s="397"/>
      <c r="B129" s="398"/>
      <c r="C129" s="399" t="s">
        <v>2427</v>
      </c>
      <c r="D129" s="563" t="s">
        <v>2428</v>
      </c>
      <c r="E129" s="563"/>
      <c r="F129" s="401" t="s">
        <v>941</v>
      </c>
      <c r="G129" s="402">
        <v>8</v>
      </c>
      <c r="H129" s="401"/>
      <c r="I129" s="401">
        <f t="shared" si="6"/>
        <v>0</v>
      </c>
      <c r="J129" s="403">
        <f t="shared" si="7"/>
        <v>166</v>
      </c>
      <c r="K129" s="392">
        <f t="shared" si="8"/>
        <v>0</v>
      </c>
      <c r="L129" s="393"/>
      <c r="M129" s="393">
        <f>ROUND(G129*(H129),2)</f>
        <v>0</v>
      </c>
      <c r="N129" s="393">
        <v>20.75</v>
      </c>
      <c r="O129" s="393"/>
      <c r="P129" s="393">
        <v>1.24E-3</v>
      </c>
      <c r="Q129" s="393"/>
      <c r="R129" s="393">
        <v>1.24E-3</v>
      </c>
      <c r="S129" s="393">
        <f t="shared" si="9"/>
        <v>0.01</v>
      </c>
      <c r="T129" s="393"/>
      <c r="U129" s="393"/>
      <c r="V129" s="394">
        <f t="shared" si="10"/>
        <v>0</v>
      </c>
      <c r="W129" s="395"/>
      <c r="X129" s="396">
        <v>0</v>
      </c>
      <c r="Y129" s="396"/>
      <c r="Z129" s="396">
        <v>0</v>
      </c>
    </row>
    <row r="130" spans="1:26" ht="24.95" customHeight="1">
      <c r="A130" s="385"/>
      <c r="B130" s="386"/>
      <c r="C130" s="387" t="s">
        <v>958</v>
      </c>
      <c r="D130" s="553" t="s">
        <v>959</v>
      </c>
      <c r="E130" s="553"/>
      <c r="F130" s="389" t="s">
        <v>226</v>
      </c>
      <c r="G130" s="390">
        <v>90</v>
      </c>
      <c r="H130" s="389"/>
      <c r="I130" s="389">
        <f t="shared" si="6"/>
        <v>0</v>
      </c>
      <c r="J130" s="391">
        <f t="shared" si="7"/>
        <v>179.1</v>
      </c>
      <c r="K130" s="392">
        <f t="shared" si="8"/>
        <v>0</v>
      </c>
      <c r="L130" s="393">
        <f>ROUND(G130*(H130),2)</f>
        <v>0</v>
      </c>
      <c r="M130" s="393"/>
      <c r="N130" s="393">
        <v>1.99</v>
      </c>
      <c r="O130" s="393"/>
      <c r="P130" s="393">
        <v>0</v>
      </c>
      <c r="Q130" s="393"/>
      <c r="R130" s="393">
        <v>0</v>
      </c>
      <c r="S130" s="393">
        <f t="shared" si="9"/>
        <v>0</v>
      </c>
      <c r="T130" s="393"/>
      <c r="U130" s="393"/>
      <c r="V130" s="394">
        <f t="shared" si="10"/>
        <v>0</v>
      </c>
      <c r="W130" s="395"/>
      <c r="X130" s="396">
        <v>0</v>
      </c>
      <c r="Y130" s="396"/>
      <c r="Z130" s="396">
        <v>0</v>
      </c>
    </row>
    <row r="131" spans="1:26" ht="24.95" customHeight="1">
      <c r="A131" s="385"/>
      <c r="B131" s="386"/>
      <c r="C131" s="387" t="s">
        <v>2429</v>
      </c>
      <c r="D131" s="553" t="s">
        <v>2430</v>
      </c>
      <c r="E131" s="553"/>
      <c r="F131" s="389" t="s">
        <v>226</v>
      </c>
      <c r="G131" s="390">
        <v>60</v>
      </c>
      <c r="H131" s="389"/>
      <c r="I131" s="389">
        <f t="shared" si="6"/>
        <v>0</v>
      </c>
      <c r="J131" s="391">
        <f t="shared" si="7"/>
        <v>150</v>
      </c>
      <c r="K131" s="392">
        <f t="shared" si="8"/>
        <v>0</v>
      </c>
      <c r="L131" s="393">
        <f>ROUND(G131*(H131),2)</f>
        <v>0</v>
      </c>
      <c r="M131" s="393"/>
      <c r="N131" s="393">
        <v>2.5</v>
      </c>
      <c r="O131" s="393"/>
      <c r="P131" s="393">
        <v>0</v>
      </c>
      <c r="Q131" s="393"/>
      <c r="R131" s="393">
        <v>0</v>
      </c>
      <c r="S131" s="393">
        <f t="shared" si="9"/>
        <v>0</v>
      </c>
      <c r="T131" s="393"/>
      <c r="U131" s="393"/>
      <c r="V131" s="394">
        <f t="shared" si="10"/>
        <v>0</v>
      </c>
      <c r="W131" s="395"/>
      <c r="X131" s="396">
        <v>0</v>
      </c>
      <c r="Y131" s="396"/>
      <c r="Z131" s="396">
        <v>0</v>
      </c>
    </row>
    <row r="132" spans="1:26" ht="12">
      <c r="A132" s="396"/>
      <c r="B132" s="404"/>
      <c r="C132" s="405" t="s">
        <v>183</v>
      </c>
      <c r="D132" s="561" t="s">
        <v>936</v>
      </c>
      <c r="E132" s="561"/>
      <c r="F132" s="406"/>
      <c r="G132" s="393"/>
      <c r="H132" s="406"/>
      <c r="I132" s="407">
        <f>ROUND((SUM(I106:I131))/1,2)</f>
        <v>0</v>
      </c>
      <c r="J132" s="408"/>
      <c r="K132" s="408"/>
      <c r="L132" s="409">
        <f>ROUND((SUM(L106:L131))/1,2)</f>
        <v>0</v>
      </c>
      <c r="M132" s="409">
        <f>ROUND((SUM(M106:M131))/1,2)</f>
        <v>0</v>
      </c>
      <c r="N132" s="409"/>
      <c r="O132" s="409"/>
      <c r="P132" s="409"/>
      <c r="Q132" s="409"/>
      <c r="R132" s="409"/>
      <c r="S132" s="409">
        <f>ROUND((SUM(S106:S131))/1,2)</f>
        <v>0.75</v>
      </c>
      <c r="T132" s="409"/>
      <c r="U132" s="409"/>
      <c r="V132" s="410">
        <f>ROUND((SUM(V106:V131))/1,2)</f>
        <v>0</v>
      </c>
      <c r="W132" s="395"/>
      <c r="X132" s="396"/>
      <c r="Y132" s="396"/>
      <c r="Z132" s="396"/>
    </row>
    <row r="133" spans="1:26">
      <c r="A133" s="396"/>
      <c r="B133" s="404"/>
      <c r="C133" s="411"/>
      <c r="D133" s="562"/>
      <c r="E133" s="562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12">
      <c r="A134" s="396"/>
      <c r="B134" s="404"/>
      <c r="C134" s="405" t="s">
        <v>309</v>
      </c>
      <c r="D134" s="561" t="s">
        <v>969</v>
      </c>
      <c r="E134" s="561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4.95" customHeight="1">
      <c r="A135" s="385"/>
      <c r="B135" s="386"/>
      <c r="C135" s="387" t="s">
        <v>970</v>
      </c>
      <c r="D135" s="553" t="s">
        <v>971</v>
      </c>
      <c r="E135" s="553"/>
      <c r="F135" s="389" t="s">
        <v>186</v>
      </c>
      <c r="G135" s="390">
        <v>214.49152508000003</v>
      </c>
      <c r="H135" s="389"/>
      <c r="I135" s="389">
        <f>ROUND(G135*(H135),2)</f>
        <v>0</v>
      </c>
      <c r="J135" s="391">
        <f>ROUND(G135*(N135),2)</f>
        <v>8429.52</v>
      </c>
      <c r="K135" s="392">
        <f>ROUND(G135*(O135),2)</f>
        <v>0</v>
      </c>
      <c r="L135" s="393">
        <f>ROUND(G135*(H135),2)</f>
        <v>0</v>
      </c>
      <c r="M135" s="393"/>
      <c r="N135" s="393">
        <v>39.299999999999997</v>
      </c>
      <c r="O135" s="393"/>
      <c r="P135" s="393">
        <v>0</v>
      </c>
      <c r="Q135" s="393"/>
      <c r="R135" s="393">
        <v>0</v>
      </c>
      <c r="S135" s="393">
        <f>ROUND(G135*(P135),3)</f>
        <v>0</v>
      </c>
      <c r="T135" s="393"/>
      <c r="U135" s="393"/>
      <c r="V135" s="394">
        <f>ROUND(G135*(X135),3)</f>
        <v>0</v>
      </c>
      <c r="W135" s="395"/>
      <c r="X135" s="396">
        <v>0</v>
      </c>
      <c r="Y135" s="396"/>
      <c r="Z135" s="396">
        <v>0</v>
      </c>
    </row>
    <row r="136" spans="1:26" ht="12">
      <c r="A136" s="396"/>
      <c r="B136" s="404"/>
      <c r="C136" s="405" t="s">
        <v>309</v>
      </c>
      <c r="D136" s="561" t="s">
        <v>969</v>
      </c>
      <c r="E136" s="561"/>
      <c r="F136" s="406"/>
      <c r="G136" s="393"/>
      <c r="H136" s="406"/>
      <c r="I136" s="407">
        <f>ROUND((SUM(I134:I135))/1,2)</f>
        <v>0</v>
      </c>
      <c r="J136" s="408"/>
      <c r="K136" s="408"/>
      <c r="L136" s="409">
        <f>ROUND((SUM(L134:L135))/1,2)</f>
        <v>0</v>
      </c>
      <c r="M136" s="409">
        <f>ROUND((SUM(M134:M135))/1,2)</f>
        <v>0</v>
      </c>
      <c r="N136" s="409"/>
      <c r="O136" s="409"/>
      <c r="P136" s="409"/>
      <c r="Q136" s="393"/>
      <c r="R136" s="393"/>
      <c r="S136" s="409">
        <f>ROUND((SUM(S134:S135))/1,2)</f>
        <v>0</v>
      </c>
      <c r="T136" s="409"/>
      <c r="U136" s="409"/>
      <c r="V136" s="410">
        <f>ROUND((SUM(V134:V135))/1,2)</f>
        <v>0</v>
      </c>
      <c r="W136" s="395"/>
      <c r="X136" s="396"/>
      <c r="Y136" s="396"/>
      <c r="Z136" s="396"/>
    </row>
    <row r="137" spans="1:26">
      <c r="A137" s="396"/>
      <c r="B137" s="404"/>
      <c r="C137" s="411"/>
      <c r="D137" s="562"/>
      <c r="E137" s="562"/>
      <c r="F137" s="406"/>
      <c r="G137" s="393"/>
      <c r="H137" s="406"/>
      <c r="I137" s="406"/>
      <c r="J137" s="392"/>
      <c r="K137" s="392"/>
      <c r="L137" s="393"/>
      <c r="M137" s="393"/>
      <c r="N137" s="393"/>
      <c r="O137" s="393"/>
      <c r="P137" s="393"/>
      <c r="Q137" s="393"/>
      <c r="R137" s="393"/>
      <c r="S137" s="393"/>
      <c r="T137" s="393"/>
      <c r="U137" s="393"/>
      <c r="V137" s="394"/>
      <c r="W137" s="395"/>
      <c r="X137" s="396"/>
      <c r="Y137" s="396"/>
      <c r="Z137" s="396"/>
    </row>
    <row r="138" spans="1:26">
      <c r="A138" s="396"/>
      <c r="B138" s="404"/>
      <c r="C138" s="411"/>
      <c r="D138" s="565" t="s">
        <v>884</v>
      </c>
      <c r="E138" s="565"/>
      <c r="F138" s="406"/>
      <c r="G138" s="393"/>
      <c r="H138" s="406"/>
      <c r="I138" s="407">
        <f>ROUND((SUM(I78:I137))/2,2)</f>
        <v>0</v>
      </c>
      <c r="J138" s="392"/>
      <c r="K138" s="392"/>
      <c r="L138" s="393">
        <f>ROUND((SUM(L78:L137))/2,2)</f>
        <v>0</v>
      </c>
      <c r="M138" s="393">
        <f>ROUND((SUM(M78:M137))/2,2)</f>
        <v>0</v>
      </c>
      <c r="N138" s="393"/>
      <c r="O138" s="393"/>
      <c r="P138" s="409"/>
      <c r="Q138" s="393"/>
      <c r="R138" s="393"/>
      <c r="S138" s="409">
        <f>ROUND((SUM(S78:S137))/2,2)</f>
        <v>214.49</v>
      </c>
      <c r="T138" s="393"/>
      <c r="U138" s="393"/>
      <c r="V138" s="410">
        <f>ROUND((SUM(V78:V137))/2,2)</f>
        <v>0</v>
      </c>
      <c r="W138" s="395"/>
      <c r="X138" s="396"/>
      <c r="Y138" s="396"/>
      <c r="Z138" s="396"/>
    </row>
    <row r="139" spans="1:26">
      <c r="A139" s="221"/>
      <c r="B139" s="413"/>
      <c r="C139" s="414"/>
      <c r="D139" s="609" t="s">
        <v>898</v>
      </c>
      <c r="E139" s="609"/>
      <c r="F139" s="417"/>
      <c r="G139" s="416"/>
      <c r="H139" s="417"/>
      <c r="I139" s="417">
        <f>ROUND((SUM(I78:I138))/3,2)</f>
        <v>0</v>
      </c>
      <c r="J139" s="445"/>
      <c r="K139" s="445">
        <f>ROUND((SUM(K78:K138))/3,2)</f>
        <v>0</v>
      </c>
      <c r="L139" s="416">
        <f>ROUND((SUM(L78:L138))/3,2)</f>
        <v>0</v>
      </c>
      <c r="M139" s="416">
        <f>ROUND((SUM(M78:M138))/3,2)</f>
        <v>0</v>
      </c>
      <c r="N139" s="416"/>
      <c r="O139" s="416"/>
      <c r="P139" s="416"/>
      <c r="Q139" s="416"/>
      <c r="R139" s="416"/>
      <c r="S139" s="416">
        <f>ROUND((SUM(S78:S138))/3,2)</f>
        <v>214.49</v>
      </c>
      <c r="T139" s="416"/>
      <c r="U139" s="416"/>
      <c r="V139" s="418">
        <f>ROUND((SUM(V78:V138))/3,2)</f>
        <v>0</v>
      </c>
      <c r="W139" s="220"/>
      <c r="X139" s="221"/>
      <c r="Y139" s="221">
        <f>(SUM(Y78:Y138))</f>
        <v>0</v>
      </c>
      <c r="Z139" s="221">
        <f>(SUM(Z78:Z138))</f>
        <v>0</v>
      </c>
    </row>
    <row r="140" spans="1:26" hidden="1">
      <c r="A140" s="221"/>
      <c r="B140" s="221"/>
      <c r="C140" s="221"/>
      <c r="D140" s="221"/>
      <c r="E140" s="252"/>
      <c r="F140" s="252"/>
      <c r="G140" s="377"/>
      <c r="H140" s="252"/>
      <c r="I140" s="252"/>
      <c r="J140" s="343"/>
      <c r="K140" s="343"/>
      <c r="L140" s="343"/>
      <c r="M140" s="343"/>
      <c r="N140" s="343"/>
      <c r="O140" s="343"/>
      <c r="P140" s="343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idden="1">
      <c r="A141" s="221"/>
      <c r="B141" s="221"/>
      <c r="C141" s="221"/>
      <c r="D141" s="221"/>
      <c r="E141" s="252"/>
      <c r="F141" s="252"/>
      <c r="G141" s="377"/>
      <c r="H141" s="252"/>
      <c r="I141" s="252"/>
      <c r="J141" s="343"/>
      <c r="K141" s="343"/>
      <c r="L141" s="343"/>
      <c r="M141" s="343"/>
      <c r="N141" s="343"/>
      <c r="O141" s="343"/>
      <c r="P141" s="343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idden="1">
      <c r="A142" s="221"/>
      <c r="B142" s="221"/>
      <c r="C142" s="221"/>
      <c r="D142" s="221"/>
      <c r="E142" s="252"/>
      <c r="F142" s="252"/>
      <c r="G142" s="377"/>
      <c r="H142" s="252"/>
      <c r="I142" s="252"/>
      <c r="J142" s="343"/>
      <c r="K142" s="343"/>
      <c r="L142" s="343"/>
      <c r="M142" s="343"/>
      <c r="N142" s="343"/>
      <c r="O142" s="343"/>
      <c r="P142" s="343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idden="1">
      <c r="A143" s="221"/>
      <c r="B143" s="221"/>
      <c r="C143" s="221"/>
      <c r="D143" s="221"/>
      <c r="E143" s="252"/>
      <c r="F143" s="252"/>
      <c r="G143" s="377"/>
      <c r="H143" s="252"/>
      <c r="I143" s="252"/>
      <c r="J143" s="343"/>
      <c r="K143" s="343"/>
      <c r="L143" s="343"/>
      <c r="M143" s="343"/>
      <c r="N143" s="343"/>
      <c r="O143" s="343"/>
      <c r="P143" s="343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idden="1">
      <c r="A144" s="221"/>
      <c r="B144" s="221"/>
      <c r="C144" s="221"/>
      <c r="D144" s="221"/>
      <c r="E144" s="252"/>
      <c r="F144" s="252"/>
      <c r="G144" s="377"/>
      <c r="H144" s="252"/>
      <c r="I144" s="252"/>
      <c r="J144" s="343"/>
      <c r="K144" s="343"/>
      <c r="L144" s="343"/>
      <c r="M144" s="343"/>
      <c r="N144" s="343"/>
      <c r="O144" s="343"/>
      <c r="P144" s="343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idden="1">
      <c r="A145" s="221"/>
      <c r="B145" s="221"/>
      <c r="C145" s="221"/>
      <c r="D145" s="221"/>
      <c r="E145" s="252"/>
      <c r="F145" s="252"/>
      <c r="G145" s="377"/>
      <c r="H145" s="252"/>
      <c r="I145" s="252"/>
      <c r="J145" s="343"/>
      <c r="K145" s="343"/>
      <c r="L145" s="343"/>
      <c r="M145" s="343"/>
      <c r="N145" s="343"/>
      <c r="O145" s="343"/>
      <c r="P145" s="343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idden="1">
      <c r="A146" s="221"/>
      <c r="B146" s="221"/>
      <c r="C146" s="221"/>
      <c r="D146" s="221"/>
      <c r="E146" s="252"/>
      <c r="F146" s="252"/>
      <c r="G146" s="377"/>
      <c r="H146" s="252"/>
      <c r="I146" s="252"/>
      <c r="J146" s="343"/>
      <c r="K146" s="343"/>
      <c r="L146" s="343"/>
      <c r="M146" s="343"/>
      <c r="N146" s="343"/>
      <c r="O146" s="343"/>
      <c r="P146" s="343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idden="1">
      <c r="A147" s="221"/>
      <c r="B147" s="221"/>
      <c r="C147" s="221"/>
      <c r="D147" s="221"/>
      <c r="E147" s="252"/>
      <c r="F147" s="252"/>
      <c r="G147" s="377"/>
      <c r="H147" s="252"/>
      <c r="I147" s="252"/>
      <c r="J147" s="343"/>
      <c r="K147" s="343"/>
      <c r="L147" s="343"/>
      <c r="M147" s="343"/>
      <c r="N147" s="343"/>
      <c r="O147" s="343"/>
      <c r="P147" s="343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idden="1">
      <c r="A148" s="221"/>
      <c r="B148" s="221"/>
      <c r="C148" s="221"/>
      <c r="D148" s="221"/>
      <c r="E148" s="252"/>
      <c r="F148" s="252"/>
      <c r="G148" s="377"/>
      <c r="H148" s="252"/>
      <c r="I148" s="252"/>
      <c r="J148" s="343"/>
      <c r="K148" s="343"/>
      <c r="L148" s="343"/>
      <c r="M148" s="343"/>
      <c r="N148" s="343"/>
      <c r="O148" s="343"/>
      <c r="P148" s="343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111">
    <mergeCell ref="D138:E138"/>
    <mergeCell ref="D139:E13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B63:D63"/>
    <mergeCell ref="B67:V67"/>
    <mergeCell ref="B69:E69"/>
    <mergeCell ref="I69:P69"/>
    <mergeCell ref="B70:E70"/>
    <mergeCell ref="B71:E71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1000-000000000000}"/>
    <hyperlink ref="E1:F1" location="A44:A44" tooltip="Klikni na prechod ku rekapitulácii..." display="Rekapitulácia rozpočtu" xr:uid="{00000000-0004-0000-1000-000001000000}"/>
    <hyperlink ref="H1:I1" location="B67:B67" tooltip="Klikni na prechod k Rozpočet..." display="Rozpočet" xr:uid="{00000000-0004-0000-1000-000002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N328"/>
  <sheetViews>
    <sheetView showGridLines="0" workbookViewId="0">
      <selection activeCell="W287" sqref="W287"/>
    </sheetView>
  </sheetViews>
  <sheetFormatPr defaultColWidth="12" defaultRowHeight="11.1"/>
  <cols>
    <col min="1" max="1" width="8.1640625" customWidth="1"/>
    <col min="2" max="2" width="1.1640625" customWidth="1"/>
    <col min="3" max="3" width="5.1640625" customWidth="1"/>
    <col min="4" max="4" width="4.1640625" customWidth="1"/>
    <col min="5" max="5" width="17.1640625" customWidth="1"/>
    <col min="6" max="6" width="50.6640625" customWidth="1"/>
    <col min="7" max="7" width="7.5" customWidth="1"/>
    <col min="8" max="8" width="11.5" customWidth="1"/>
    <col min="9" max="10" width="20.1640625" customWidth="1"/>
    <col min="11" max="11" width="20.1640625" hidden="1" customWidth="1"/>
    <col min="12" max="12" width="9.1640625" customWidth="1"/>
    <col min="13" max="13" width="10.6640625" hidden="1" customWidth="1"/>
    <col min="14" max="14" width="9.1640625" hidden="1" customWidth="1"/>
    <col min="15" max="20" width="14.1640625" hidden="1" customWidth="1"/>
    <col min="21" max="21" width="16.1640625" hidden="1" customWidth="1"/>
    <col min="22" max="22" width="12.1640625" customWidth="1"/>
    <col min="23" max="23" width="16.1640625" customWidth="1"/>
    <col min="24" max="24" width="12.1640625" customWidth="1"/>
    <col min="25" max="25" width="15" customWidth="1"/>
    <col min="26" max="26" width="11" customWidth="1"/>
    <col min="27" max="27" width="15" customWidth="1"/>
    <col min="28" max="28" width="16.1640625" customWidth="1"/>
    <col min="29" max="29" width="11" customWidth="1"/>
    <col min="30" max="30" width="15" customWidth="1"/>
    <col min="31" max="31" width="16.1640625" customWidth="1"/>
    <col min="44" max="65" width="9.1640625" hidden="1"/>
  </cols>
  <sheetData>
    <row r="2" spans="2:46" ht="36.950000000000003" customHeight="1">
      <c r="L2" s="520" t="s">
        <v>5</v>
      </c>
      <c r="M2" s="567"/>
      <c r="N2" s="567"/>
      <c r="O2" s="567"/>
      <c r="P2" s="567"/>
      <c r="Q2" s="567"/>
      <c r="R2" s="567"/>
      <c r="S2" s="567"/>
      <c r="T2" s="567"/>
      <c r="U2" s="567"/>
      <c r="V2" s="567"/>
      <c r="AT2" s="13" t="s">
        <v>83</v>
      </c>
    </row>
    <row r="3" spans="2:46" ht="6.95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customHeight="1">
      <c r="B4" s="16"/>
      <c r="D4" s="17" t="s">
        <v>106</v>
      </c>
      <c r="L4" s="16"/>
      <c r="M4" s="76" t="s">
        <v>9</v>
      </c>
      <c r="AT4" s="13" t="s">
        <v>3</v>
      </c>
    </row>
    <row r="5" spans="2:46" ht="6.95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24" t="str">
        <f>'Rekapitulácia stavby'!K6</f>
        <v>Revitalizácia centra s ohľadom na zmenu klímy</v>
      </c>
      <c r="F7" s="525"/>
      <c r="G7" s="525"/>
      <c r="H7" s="525"/>
      <c r="L7" s="16"/>
    </row>
    <row r="8" spans="2:46" s="1" customFormat="1" ht="12" customHeight="1">
      <c r="B8" s="25"/>
      <c r="D8" s="22" t="s">
        <v>107</v>
      </c>
      <c r="L8" s="25"/>
    </row>
    <row r="9" spans="2:46" s="1" customFormat="1" ht="16.5" customHeight="1">
      <c r="B9" s="25"/>
      <c r="E9" s="517" t="s">
        <v>108</v>
      </c>
      <c r="F9" s="526"/>
      <c r="G9" s="526"/>
      <c r="H9" s="52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" customHeight="1">
      <c r="B13" s="25"/>
      <c r="L13" s="25"/>
    </row>
    <row r="14" spans="2:46" s="1" customFormat="1" ht="12" customHeight="1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6.95" customHeight="1">
      <c r="B16" s="25"/>
      <c r="L16" s="25"/>
    </row>
    <row r="17" spans="2:12" s="1" customFormat="1" ht="12" customHeight="1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6.95" customHeight="1">
      <c r="B19" s="25"/>
      <c r="L19" s="25"/>
    </row>
    <row r="20" spans="2:12" s="1" customFormat="1" ht="12" customHeight="1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6.95" customHeight="1">
      <c r="B22" s="25"/>
      <c r="L22" s="25"/>
    </row>
    <row r="23" spans="2:12" s="1" customFormat="1" ht="12" customHeight="1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>
      <c r="B24" s="25"/>
      <c r="E24" s="20"/>
      <c r="I24" s="22" t="s">
        <v>24</v>
      </c>
      <c r="J24" s="20"/>
      <c r="L24" s="25"/>
    </row>
    <row r="25" spans="2:12" s="1" customFormat="1" ht="6.95" customHeight="1">
      <c r="B25" s="25"/>
      <c r="L25" s="25"/>
    </row>
    <row r="26" spans="2:12" s="1" customFormat="1" ht="12" customHeight="1">
      <c r="B26" s="25"/>
      <c r="D26" s="22" t="s">
        <v>32</v>
      </c>
      <c r="L26" s="25"/>
    </row>
    <row r="27" spans="2:12" s="7" customFormat="1" ht="83.25" customHeight="1">
      <c r="B27" s="77"/>
      <c r="E27" s="523" t="s">
        <v>33</v>
      </c>
      <c r="F27" s="523"/>
      <c r="G27" s="523"/>
      <c r="H27" s="523"/>
      <c r="L27" s="77"/>
    </row>
    <row r="28" spans="2:12" s="1" customFormat="1" ht="6.95" customHeight="1">
      <c r="B28" s="25"/>
      <c r="L28" s="25"/>
    </row>
    <row r="29" spans="2:12" s="1" customFormat="1" ht="6.95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34</v>
      </c>
      <c r="J30" s="56">
        <f>ROUND(J140, 2)</f>
        <v>0</v>
      </c>
      <c r="L30" s="25"/>
    </row>
    <row r="31" spans="2:12" s="1" customFormat="1" ht="6.95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45" customHeight="1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45" customHeight="1">
      <c r="B33" s="25"/>
      <c r="D33" s="46" t="s">
        <v>38</v>
      </c>
      <c r="E33" s="22" t="s">
        <v>39</v>
      </c>
      <c r="F33" s="79">
        <f>ROUND((SUM(BE140:BE327)),  2)</f>
        <v>0</v>
      </c>
      <c r="I33" s="80">
        <v>0.23</v>
      </c>
      <c r="J33" s="79">
        <f>ROUND(((SUM(BE140:BE327))*I33),  2)</f>
        <v>0</v>
      </c>
      <c r="L33" s="25"/>
    </row>
    <row r="34" spans="2:12" s="1" customFormat="1" ht="14.45" customHeight="1">
      <c r="B34" s="25"/>
      <c r="E34" s="22" t="s">
        <v>40</v>
      </c>
      <c r="F34" s="79">
        <f>J30</f>
        <v>0</v>
      </c>
      <c r="I34" s="80">
        <v>0.23</v>
      </c>
      <c r="J34" s="79">
        <f>F34*0.23</f>
        <v>0</v>
      </c>
      <c r="L34" s="25"/>
    </row>
    <row r="35" spans="2:12" s="1" customFormat="1" ht="14.45" hidden="1" customHeight="1">
      <c r="B35" s="25"/>
      <c r="E35" s="22" t="s">
        <v>41</v>
      </c>
      <c r="F35" s="79">
        <f>ROUND((SUM(BG140:BG327)),  2)</f>
        <v>0</v>
      </c>
      <c r="I35" s="80">
        <v>0.23</v>
      </c>
      <c r="J35" s="79">
        <f>0</f>
        <v>0</v>
      </c>
      <c r="L35" s="25"/>
    </row>
    <row r="36" spans="2:12" s="1" customFormat="1" ht="14.45" hidden="1" customHeight="1">
      <c r="B36" s="25"/>
      <c r="E36" s="22" t="s">
        <v>42</v>
      </c>
      <c r="F36" s="79">
        <f>ROUND((SUM(BH140:BH327)),  2)</f>
        <v>0</v>
      </c>
      <c r="I36" s="80">
        <v>0.23</v>
      </c>
      <c r="J36" s="79">
        <f>0</f>
        <v>0</v>
      </c>
      <c r="L36" s="25"/>
    </row>
    <row r="37" spans="2:12" s="1" customFormat="1" ht="14.45" hidden="1" customHeight="1">
      <c r="B37" s="25"/>
      <c r="E37" s="22" t="s">
        <v>43</v>
      </c>
      <c r="F37" s="79">
        <f>ROUND((SUM(BI140:BI327)),  2)</f>
        <v>0</v>
      </c>
      <c r="I37" s="80">
        <v>0</v>
      </c>
      <c r="J37" s="79">
        <f>0</f>
        <v>0</v>
      </c>
      <c r="L37" s="25"/>
    </row>
    <row r="38" spans="2:12" s="1" customFormat="1" ht="6.95" customHeight="1">
      <c r="B38" s="25"/>
      <c r="L38" s="25"/>
    </row>
    <row r="39" spans="2:12" s="1" customFormat="1" ht="25.5" customHeight="1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45" customHeight="1">
      <c r="B40" s="25"/>
      <c r="L40" s="25"/>
    </row>
    <row r="41" spans="2:12" ht="14.45" customHeight="1">
      <c r="B41" s="16"/>
      <c r="L41" s="16"/>
    </row>
    <row r="42" spans="2:12" ht="14.45" customHeight="1">
      <c r="B42" s="16"/>
      <c r="L42" s="16"/>
    </row>
    <row r="43" spans="2:12" ht="14.45" customHeight="1">
      <c r="B43" s="16"/>
      <c r="L43" s="16"/>
    </row>
    <row r="44" spans="2:12" ht="14.45" customHeight="1">
      <c r="B44" s="16"/>
      <c r="L44" s="16"/>
    </row>
    <row r="45" spans="2:12" ht="14.45" customHeight="1">
      <c r="B45" s="16"/>
      <c r="L45" s="16"/>
    </row>
    <row r="46" spans="2:12" ht="14.45" customHeight="1">
      <c r="B46" s="16"/>
      <c r="L46" s="16"/>
    </row>
    <row r="47" spans="2:12" ht="14.45" customHeight="1">
      <c r="B47" s="16"/>
      <c r="L47" s="16"/>
    </row>
    <row r="48" spans="2:12" ht="14.45" customHeight="1">
      <c r="B48" s="16"/>
      <c r="L48" s="16"/>
    </row>
    <row r="49" spans="2:12" ht="14.45" customHeight="1">
      <c r="B49" s="16"/>
      <c r="L49" s="16"/>
    </row>
    <row r="50" spans="2:12" s="1" customFormat="1" ht="14.45" customHeight="1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2.95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2.95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2.95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4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6.95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4.95" customHeight="1">
      <c r="B82" s="25"/>
      <c r="C82" s="17" t="s">
        <v>109</v>
      </c>
      <c r="L82" s="25"/>
    </row>
    <row r="83" spans="2:47" s="1" customFormat="1" ht="6.95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24" t="str">
        <f>E7</f>
        <v>Revitalizácia centra s ohľadom na zmenu klímy</v>
      </c>
      <c r="F85" s="525"/>
      <c r="G85" s="525"/>
      <c r="H85" s="525"/>
      <c r="L85" s="25"/>
    </row>
    <row r="86" spans="2:47" s="1" customFormat="1" ht="12" customHeight="1">
      <c r="B86" s="25"/>
      <c r="C86" s="22" t="s">
        <v>107</v>
      </c>
      <c r="L86" s="25"/>
    </row>
    <row r="87" spans="2:47" s="1" customFormat="1" ht="16.5" customHeight="1">
      <c r="B87" s="25"/>
      <c r="E87" s="517" t="str">
        <f>E9</f>
        <v>SO01 - Centrum kultúrneho dedičstva - Navrhovaný stav</v>
      </c>
      <c r="F87" s="526"/>
      <c r="G87" s="526"/>
      <c r="H87" s="526"/>
      <c r="L87" s="25"/>
    </row>
    <row r="88" spans="2:47" s="1" customFormat="1" ht="6.95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6.95" customHeight="1">
      <c r="B90" s="25"/>
      <c r="L90" s="25"/>
    </row>
    <row r="91" spans="2:47" s="1" customFormat="1" ht="39.950000000000003" customHeight="1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6" customHeight="1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35" customHeight="1">
      <c r="B93" s="25"/>
      <c r="L93" s="25"/>
    </row>
    <row r="94" spans="2:47" s="1" customFormat="1" ht="29.25" customHeight="1">
      <c r="B94" s="25"/>
      <c r="C94" s="89" t="s">
        <v>110</v>
      </c>
      <c r="D94" s="81"/>
      <c r="E94" s="81"/>
      <c r="F94" s="81"/>
      <c r="G94" s="81"/>
      <c r="H94" s="81"/>
      <c r="I94" s="81"/>
      <c r="J94" s="90" t="s">
        <v>111</v>
      </c>
      <c r="K94" s="81"/>
      <c r="L94" s="25"/>
    </row>
    <row r="95" spans="2:47" s="1" customFormat="1" ht="10.35" customHeight="1">
      <c r="B95" s="25"/>
      <c r="L95" s="25"/>
    </row>
    <row r="96" spans="2:47" s="1" customFormat="1" ht="22.7" customHeight="1">
      <c r="B96" s="25"/>
      <c r="C96" s="91" t="s">
        <v>112</v>
      </c>
      <c r="J96" s="56">
        <f>J140</f>
        <v>0</v>
      </c>
      <c r="L96" s="25"/>
      <c r="AU96" s="13" t="s">
        <v>113</v>
      </c>
    </row>
    <row r="97" spans="2:12" s="8" customFormat="1" ht="24.95" customHeight="1">
      <c r="B97" s="92"/>
      <c r="D97" s="93" t="s">
        <v>114</v>
      </c>
      <c r="E97" s="94"/>
      <c r="F97" s="94"/>
      <c r="G97" s="94"/>
      <c r="H97" s="94"/>
      <c r="I97" s="94"/>
      <c r="J97" s="95">
        <f>J141</f>
        <v>0</v>
      </c>
      <c r="L97" s="92"/>
    </row>
    <row r="98" spans="2:12" s="9" customFormat="1" ht="20.100000000000001" customHeight="1">
      <c r="B98" s="96"/>
      <c r="D98" s="97" t="s">
        <v>115</v>
      </c>
      <c r="E98" s="98"/>
      <c r="F98" s="98"/>
      <c r="G98" s="98"/>
      <c r="H98" s="98"/>
      <c r="I98" s="98"/>
      <c r="J98" s="99">
        <f>J142</f>
        <v>0</v>
      </c>
      <c r="L98" s="96"/>
    </row>
    <row r="99" spans="2:12" s="9" customFormat="1" ht="20.100000000000001" customHeight="1">
      <c r="B99" s="96"/>
      <c r="D99" s="97" t="s">
        <v>116</v>
      </c>
      <c r="E99" s="98"/>
      <c r="F99" s="98"/>
      <c r="G99" s="98"/>
      <c r="H99" s="98"/>
      <c r="I99" s="98"/>
      <c r="J99" s="99">
        <f>J151</f>
        <v>0</v>
      </c>
      <c r="L99" s="96"/>
    </row>
    <row r="100" spans="2:12" s="9" customFormat="1" ht="20.100000000000001" customHeight="1">
      <c r="B100" s="96"/>
      <c r="D100" s="97" t="s">
        <v>117</v>
      </c>
      <c r="E100" s="98"/>
      <c r="F100" s="98"/>
      <c r="G100" s="98"/>
      <c r="H100" s="98"/>
      <c r="I100" s="98"/>
      <c r="J100" s="99">
        <f>J162</f>
        <v>0</v>
      </c>
      <c r="L100" s="96"/>
    </row>
    <row r="101" spans="2:12" s="9" customFormat="1" ht="20.100000000000001" customHeight="1">
      <c r="B101" s="96"/>
      <c r="D101" s="97" t="s">
        <v>118</v>
      </c>
      <c r="E101" s="98"/>
      <c r="F101" s="98"/>
      <c r="G101" s="98"/>
      <c r="H101" s="98"/>
      <c r="I101" s="98"/>
      <c r="J101" s="99">
        <f>J165</f>
        <v>0</v>
      </c>
      <c r="L101" s="96"/>
    </row>
    <row r="102" spans="2:12" s="9" customFormat="1" ht="20.100000000000001" customHeight="1">
      <c r="B102" s="96"/>
      <c r="D102" s="97" t="s">
        <v>119</v>
      </c>
      <c r="E102" s="98"/>
      <c r="F102" s="98"/>
      <c r="G102" s="98"/>
      <c r="H102" s="98"/>
      <c r="I102" s="98"/>
      <c r="J102" s="99">
        <f>J171</f>
        <v>0</v>
      </c>
      <c r="L102" s="96"/>
    </row>
    <row r="103" spans="2:12" s="9" customFormat="1" ht="20.100000000000001" customHeight="1">
      <c r="B103" s="96"/>
      <c r="D103" s="97" t="s">
        <v>120</v>
      </c>
      <c r="E103" s="98"/>
      <c r="F103" s="98"/>
      <c r="G103" s="98"/>
      <c r="H103" s="98"/>
      <c r="I103" s="98"/>
      <c r="J103" s="99">
        <f>J184</f>
        <v>0</v>
      </c>
      <c r="L103" s="96"/>
    </row>
    <row r="104" spans="2:12" s="9" customFormat="1" ht="20.100000000000001" customHeight="1">
      <c r="B104" s="96"/>
      <c r="D104" s="97" t="s">
        <v>121</v>
      </c>
      <c r="E104" s="98"/>
      <c r="F104" s="98"/>
      <c r="G104" s="98"/>
      <c r="H104" s="98"/>
      <c r="I104" s="98"/>
      <c r="J104" s="99">
        <f>J194</f>
        <v>0</v>
      </c>
      <c r="L104" s="96"/>
    </row>
    <row r="105" spans="2:12" s="8" customFormat="1" ht="24.95" customHeight="1">
      <c r="B105" s="92"/>
      <c r="D105" s="93" t="s">
        <v>122</v>
      </c>
      <c r="E105" s="94"/>
      <c r="F105" s="94"/>
      <c r="G105" s="94"/>
      <c r="H105" s="94"/>
      <c r="I105" s="94"/>
      <c r="J105" s="95">
        <f>J196</f>
        <v>0</v>
      </c>
      <c r="L105" s="92"/>
    </row>
    <row r="106" spans="2:12" s="9" customFormat="1" ht="20.100000000000001" customHeight="1">
      <c r="B106" s="96"/>
      <c r="D106" s="97" t="s">
        <v>123</v>
      </c>
      <c r="E106" s="98"/>
      <c r="F106" s="98"/>
      <c r="G106" s="98"/>
      <c r="H106" s="98"/>
      <c r="I106" s="98"/>
      <c r="J106" s="99">
        <f>J197</f>
        <v>0</v>
      </c>
      <c r="L106" s="96"/>
    </row>
    <row r="107" spans="2:12" s="9" customFormat="1" ht="20.100000000000001" customHeight="1">
      <c r="B107" s="96"/>
      <c r="D107" s="97" t="s">
        <v>124</v>
      </c>
      <c r="E107" s="98"/>
      <c r="F107" s="98"/>
      <c r="G107" s="98"/>
      <c r="H107" s="98"/>
      <c r="I107" s="98"/>
      <c r="J107" s="99">
        <f>J202</f>
        <v>0</v>
      </c>
      <c r="L107" s="96"/>
    </row>
    <row r="108" spans="2:12" s="9" customFormat="1" ht="20.100000000000001" customHeight="1">
      <c r="B108" s="96"/>
      <c r="D108" s="97" t="s">
        <v>125</v>
      </c>
      <c r="E108" s="98"/>
      <c r="F108" s="98"/>
      <c r="G108" s="98"/>
      <c r="H108" s="98"/>
      <c r="I108" s="98"/>
      <c r="J108" s="99">
        <f>J211</f>
        <v>0</v>
      </c>
      <c r="L108" s="96"/>
    </row>
    <row r="109" spans="2:12" s="9" customFormat="1" ht="20.100000000000001" customHeight="1">
      <c r="B109" s="96"/>
      <c r="D109" s="97" t="s">
        <v>126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.100000000000001" customHeight="1">
      <c r="B110" s="96"/>
      <c r="D110" s="97" t="s">
        <v>127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.100000000000001" customHeight="1">
      <c r="B111" s="96"/>
      <c r="D111" s="97" t="s">
        <v>128</v>
      </c>
      <c r="E111" s="98"/>
      <c r="F111" s="98"/>
      <c r="G111" s="98"/>
      <c r="H111" s="98"/>
      <c r="I111" s="98"/>
      <c r="J111" s="99">
        <f>J248</f>
        <v>0</v>
      </c>
      <c r="L111" s="96"/>
    </row>
    <row r="112" spans="2:12" s="9" customFormat="1" ht="20.100000000000001" customHeight="1">
      <c r="B112" s="96"/>
      <c r="D112" s="97" t="s">
        <v>129</v>
      </c>
      <c r="E112" s="98"/>
      <c r="F112" s="98"/>
      <c r="G112" s="98"/>
      <c r="H112" s="98"/>
      <c r="I112" s="98"/>
      <c r="J112" s="99">
        <f>J255</f>
        <v>0</v>
      </c>
      <c r="L112" s="96"/>
    </row>
    <row r="113" spans="2:12" s="9" customFormat="1" ht="20.100000000000001" customHeight="1">
      <c r="B113" s="96"/>
      <c r="D113" s="97" t="s">
        <v>130</v>
      </c>
      <c r="E113" s="98"/>
      <c r="F113" s="98"/>
      <c r="G113" s="98"/>
      <c r="H113" s="98"/>
      <c r="I113" s="98"/>
      <c r="J113" s="99">
        <f>J282</f>
        <v>0</v>
      </c>
      <c r="L113" s="96"/>
    </row>
    <row r="114" spans="2:12" s="9" customFormat="1" ht="20.100000000000001" customHeight="1">
      <c r="B114" s="96"/>
      <c r="D114" s="97" t="s">
        <v>131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.100000000000001" customHeight="1">
      <c r="B115" s="96"/>
      <c r="D115" s="97" t="s">
        <v>132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.100000000000001" customHeight="1">
      <c r="B116" s="96"/>
      <c r="D116" s="97" t="s">
        <v>133</v>
      </c>
      <c r="E116" s="98"/>
      <c r="F116" s="98"/>
      <c r="G116" s="98"/>
      <c r="H116" s="98"/>
      <c r="I116" s="98"/>
      <c r="J116" s="99">
        <f>J304</f>
        <v>0</v>
      </c>
      <c r="L116" s="96"/>
    </row>
    <row r="117" spans="2:12" s="9" customFormat="1" ht="20.100000000000001" customHeight="1">
      <c r="B117" s="96"/>
      <c r="D117" s="97" t="s">
        <v>134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.100000000000001" customHeight="1">
      <c r="B118" s="96"/>
      <c r="D118" s="97" t="s">
        <v>135</v>
      </c>
      <c r="E118" s="98"/>
      <c r="F118" s="98"/>
      <c r="G118" s="98"/>
      <c r="H118" s="98"/>
      <c r="I118" s="98"/>
      <c r="J118" s="99">
        <f>J312</f>
        <v>0</v>
      </c>
      <c r="L118" s="96"/>
    </row>
    <row r="119" spans="2:12" s="9" customFormat="1" ht="20.100000000000001" customHeight="1">
      <c r="B119" s="96"/>
      <c r="D119" s="97" t="s">
        <v>136</v>
      </c>
      <c r="E119" s="98"/>
      <c r="F119" s="98"/>
      <c r="G119" s="98"/>
      <c r="H119" s="98"/>
      <c r="I119" s="98"/>
      <c r="J119" s="99">
        <f>J316</f>
        <v>0</v>
      </c>
      <c r="L119" s="96"/>
    </row>
    <row r="120" spans="2:12" s="9" customFormat="1" ht="20.100000000000001" hidden="1" customHeight="1">
      <c r="B120" s="96"/>
      <c r="D120" s="97" t="s">
        <v>137</v>
      </c>
      <c r="E120" s="98"/>
      <c r="F120" s="98"/>
      <c r="G120" s="98"/>
      <c r="H120" s="98"/>
      <c r="I120" s="98"/>
      <c r="J120" s="99">
        <f>J323</f>
        <v>0</v>
      </c>
      <c r="L120" s="96"/>
    </row>
    <row r="121" spans="2:12" s="1" customFormat="1" ht="21.75" customHeight="1">
      <c r="B121" s="25"/>
      <c r="L121" s="25"/>
    </row>
    <row r="122" spans="2:12" s="1" customFormat="1" ht="6.95" customHeight="1"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25"/>
    </row>
    <row r="126" spans="2:12" s="1" customFormat="1" ht="6.95" customHeight="1"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25"/>
    </row>
    <row r="127" spans="2:12" s="1" customFormat="1" ht="24.95" customHeight="1">
      <c r="B127" s="25"/>
      <c r="C127" s="17" t="s">
        <v>138</v>
      </c>
      <c r="L127" s="25"/>
    </row>
    <row r="128" spans="2:12" s="1" customFormat="1" ht="6.95" customHeight="1">
      <c r="B128" s="25"/>
      <c r="L128" s="25"/>
    </row>
    <row r="129" spans="2:65" s="1" customFormat="1" ht="12" customHeight="1">
      <c r="B129" s="25"/>
      <c r="C129" s="22" t="s">
        <v>13</v>
      </c>
      <c r="L129" s="25"/>
    </row>
    <row r="130" spans="2:65" s="1" customFormat="1" ht="16.5" customHeight="1">
      <c r="B130" s="25"/>
      <c r="E130" s="524" t="str">
        <f>E7</f>
        <v>Revitalizácia centra s ohľadom na zmenu klímy</v>
      </c>
      <c r="F130" s="525"/>
      <c r="G130" s="525"/>
      <c r="H130" s="525"/>
      <c r="L130" s="25"/>
    </row>
    <row r="131" spans="2:65" s="1" customFormat="1" ht="12" customHeight="1">
      <c r="B131" s="25"/>
      <c r="C131" s="22" t="s">
        <v>107</v>
      </c>
      <c r="L131" s="25"/>
    </row>
    <row r="132" spans="2:65" s="1" customFormat="1" ht="16.5" customHeight="1">
      <c r="B132" s="25"/>
      <c r="E132" s="517" t="str">
        <f>E9</f>
        <v>SO01 - Centrum kultúrneho dedičstva - Navrhovaný stav</v>
      </c>
      <c r="F132" s="526"/>
      <c r="G132" s="526"/>
      <c r="H132" s="526"/>
      <c r="L132" s="25"/>
    </row>
    <row r="133" spans="2:65" s="1" customFormat="1" ht="6.95" customHeight="1">
      <c r="B133" s="25"/>
      <c r="L133" s="25"/>
    </row>
    <row r="134" spans="2:65" s="1" customFormat="1" ht="12" customHeight="1">
      <c r="B134" s="25"/>
      <c r="C134" s="22" t="s">
        <v>17</v>
      </c>
      <c r="F134" s="20" t="str">
        <f>F12</f>
        <v>k.ú.Kostolná pri Dunaji,p.č.56/1,2,57/1,2,66/1,2</v>
      </c>
      <c r="I134" s="22" t="s">
        <v>19</v>
      </c>
      <c r="J134" s="43">
        <f>IF(J12="","",J12)</f>
        <v>0</v>
      </c>
      <c r="L134" s="25"/>
    </row>
    <row r="135" spans="2:65" s="1" customFormat="1" ht="6.95" customHeight="1">
      <c r="B135" s="25"/>
      <c r="L135" s="25"/>
    </row>
    <row r="136" spans="2:65" s="1" customFormat="1" ht="39.950000000000003" customHeight="1">
      <c r="B136" s="25"/>
      <c r="C136" s="22" t="s">
        <v>20</v>
      </c>
      <c r="F136" s="20" t="str">
        <f>E15</f>
        <v>Obec Kostolná pri Dunaji,59, 903 01</v>
      </c>
      <c r="I136" s="22" t="s">
        <v>28</v>
      </c>
      <c r="J136" s="23" t="str">
        <f>E21</f>
        <v>Ing.arch Zuzana Kierulfová, Ing. Matej Orolín</v>
      </c>
      <c r="L136" s="25"/>
    </row>
    <row r="137" spans="2:65" s="1" customFormat="1" ht="54.6" customHeight="1">
      <c r="B137" s="25"/>
      <c r="C137" s="22" t="s">
        <v>26</v>
      </c>
      <c r="F137" s="20" t="str">
        <f>IF(E18="","",E18)</f>
        <v>Podľa výberu investora</v>
      </c>
      <c r="I137" s="22" t="s">
        <v>31</v>
      </c>
      <c r="J137" s="23"/>
      <c r="L137" s="25"/>
    </row>
    <row r="138" spans="2:65" s="1" customFormat="1" ht="10.35" customHeight="1">
      <c r="B138" s="25"/>
      <c r="L138" s="25"/>
    </row>
    <row r="139" spans="2:65" s="10" customFormat="1" ht="29.25" customHeight="1">
      <c r="B139" s="100"/>
      <c r="C139" s="101" t="s">
        <v>139</v>
      </c>
      <c r="D139" s="102" t="s">
        <v>59</v>
      </c>
      <c r="E139" s="102" t="s">
        <v>55</v>
      </c>
      <c r="F139" s="102" t="s">
        <v>56</v>
      </c>
      <c r="G139" s="102" t="s">
        <v>140</v>
      </c>
      <c r="H139" s="102" t="s">
        <v>141</v>
      </c>
      <c r="I139" s="102" t="s">
        <v>142</v>
      </c>
      <c r="J139" s="103" t="s">
        <v>111</v>
      </c>
      <c r="K139" s="104" t="s">
        <v>143</v>
      </c>
      <c r="L139" s="100"/>
      <c r="M139" s="50" t="s">
        <v>1</v>
      </c>
      <c r="N139" s="51" t="s">
        <v>38</v>
      </c>
      <c r="O139" s="51" t="s">
        <v>144</v>
      </c>
      <c r="P139" s="51" t="s">
        <v>145</v>
      </c>
      <c r="Q139" s="51" t="s">
        <v>146</v>
      </c>
      <c r="R139" s="51" t="s">
        <v>147</v>
      </c>
      <c r="S139" s="51" t="s">
        <v>148</v>
      </c>
      <c r="T139" s="52" t="s">
        <v>149</v>
      </c>
    </row>
    <row r="140" spans="2:65" s="1" customFormat="1" ht="22.7" customHeight="1">
      <c r="B140" s="25"/>
      <c r="C140" s="55" t="s">
        <v>112</v>
      </c>
      <c r="J140" s="105">
        <f>J141+J196</f>
        <v>0</v>
      </c>
      <c r="L140" s="25"/>
      <c r="M140" s="53"/>
      <c r="N140" s="44"/>
      <c r="O140" s="44"/>
      <c r="P140" s="106">
        <f>P141+P196</f>
        <v>4280.6202821500001</v>
      </c>
      <c r="Q140" s="44"/>
      <c r="R140" s="106">
        <f>R141+R196</f>
        <v>653.44584145160002</v>
      </c>
      <c r="S140" s="44"/>
      <c r="T140" s="107">
        <f>T141+T196</f>
        <v>0</v>
      </c>
      <c r="AT140" s="13" t="s">
        <v>73</v>
      </c>
      <c r="AU140" s="13" t="s">
        <v>113</v>
      </c>
      <c r="BK140" s="108">
        <f>BK141+BK196</f>
        <v>0</v>
      </c>
    </row>
    <row r="141" spans="2:65" s="11" customFormat="1" ht="26.1" customHeight="1">
      <c r="B141" s="109"/>
      <c r="D141" s="110" t="s">
        <v>73</v>
      </c>
      <c r="E141" s="111" t="s">
        <v>150</v>
      </c>
      <c r="F141" s="111" t="s">
        <v>151</v>
      </c>
      <c r="J141" s="112">
        <f>J142+J151+J162+J165+J171+J184+J194</f>
        <v>0</v>
      </c>
      <c r="L141" s="109"/>
      <c r="M141" s="113"/>
      <c r="P141" s="114">
        <f>P142+P151+P162+P165+P171+P184+P194</f>
        <v>2224.3857944900001</v>
      </c>
      <c r="R141" s="114">
        <f>R142+R151+R162+R165+R171+R184+R194</f>
        <v>229.31401693999999</v>
      </c>
      <c r="T141" s="115">
        <f>T142+T151+T162+T165+T171+T184+T194</f>
        <v>0</v>
      </c>
      <c r="AR141" s="110" t="s">
        <v>82</v>
      </c>
      <c r="AT141" s="116" t="s">
        <v>73</v>
      </c>
      <c r="AU141" s="116" t="s">
        <v>74</v>
      </c>
      <c r="AY141" s="110" t="s">
        <v>152</v>
      </c>
      <c r="BK141" s="117">
        <f>BK142+BK151+BK162+BK165+BK171+BK184+BK194</f>
        <v>0</v>
      </c>
    </row>
    <row r="142" spans="2:65" s="11" customFormat="1" ht="22.7" customHeight="1">
      <c r="B142" s="109"/>
      <c r="D142" s="110" t="s">
        <v>73</v>
      </c>
      <c r="E142" s="118" t="s">
        <v>82</v>
      </c>
      <c r="F142" s="118" t="s">
        <v>153</v>
      </c>
      <c r="J142" s="119">
        <f>BK142</f>
        <v>0</v>
      </c>
      <c r="L142" s="109"/>
      <c r="M142" s="113"/>
      <c r="P142" s="114">
        <f>SUM(P143:P150)</f>
        <v>485.94296579999997</v>
      </c>
      <c r="R142" s="114">
        <f>SUM(R143:R150)</f>
        <v>0</v>
      </c>
      <c r="T142" s="115">
        <f>SUM(T143:T150)</f>
        <v>0</v>
      </c>
      <c r="AR142" s="110" t="s">
        <v>82</v>
      </c>
      <c r="AT142" s="116" t="s">
        <v>73</v>
      </c>
      <c r="AU142" s="116" t="s">
        <v>82</v>
      </c>
      <c r="AY142" s="110" t="s">
        <v>152</v>
      </c>
      <c r="BK142" s="117">
        <f>SUM(BK143:BK150)</f>
        <v>0</v>
      </c>
    </row>
    <row r="143" spans="2:65" s="1" customFormat="1" ht="26.1">
      <c r="B143" s="120"/>
      <c r="C143" s="121" t="s">
        <v>82</v>
      </c>
      <c r="D143" s="121" t="s">
        <v>154</v>
      </c>
      <c r="E143" s="122" t="s">
        <v>155</v>
      </c>
      <c r="F143" s="123" t="s">
        <v>156</v>
      </c>
      <c r="G143" s="124" t="s">
        <v>157</v>
      </c>
      <c r="H143" s="125">
        <v>62.527000000000001</v>
      </c>
      <c r="I143" s="126"/>
      <c r="J143" s="126">
        <f t="shared" ref="J143:J150" si="0">ROUND(I143*H143,2)</f>
        <v>0</v>
      </c>
      <c r="K143" s="127"/>
      <c r="L143" s="25"/>
      <c r="M143" s="128" t="s">
        <v>1</v>
      </c>
      <c r="N143" s="129" t="s">
        <v>40</v>
      </c>
      <c r="O143" s="130">
        <v>7.2869999999999999</v>
      </c>
      <c r="P143" s="130">
        <f t="shared" ref="P143:P150" si="1">O143*H143</f>
        <v>455.63424900000001</v>
      </c>
      <c r="Q143" s="130">
        <v>0</v>
      </c>
      <c r="R143" s="130">
        <f t="shared" ref="R143:R150" si="2">Q143*H143</f>
        <v>0</v>
      </c>
      <c r="S143" s="130">
        <v>0</v>
      </c>
      <c r="T143" s="131">
        <f t="shared" ref="T143:T150" si="3">S143*H143</f>
        <v>0</v>
      </c>
      <c r="AR143" s="132" t="s">
        <v>158</v>
      </c>
      <c r="AT143" s="132" t="s">
        <v>154</v>
      </c>
      <c r="AU143" s="132" t="s">
        <v>159</v>
      </c>
      <c r="AY143" s="13" t="s">
        <v>152</v>
      </c>
      <c r="BE143" s="133">
        <f t="shared" ref="BE143:BE150" si="4">IF(N143="základná",J143,0)</f>
        <v>0</v>
      </c>
      <c r="BF143" s="133">
        <f t="shared" ref="BF143:BF150" si="5">IF(N143="znížená",J143,0)</f>
        <v>0</v>
      </c>
      <c r="BG143" s="133">
        <f t="shared" ref="BG143:BG150" si="6">IF(N143="zákl. prenesená",J143,0)</f>
        <v>0</v>
      </c>
      <c r="BH143" s="133">
        <f t="shared" ref="BH143:BH150" si="7">IF(N143="zníž. prenesená",J143,0)</f>
        <v>0</v>
      </c>
      <c r="BI143" s="133">
        <f t="shared" ref="BI143:BI150" si="8">IF(N143="nulová",J143,0)</f>
        <v>0</v>
      </c>
      <c r="BJ143" s="13" t="s">
        <v>159</v>
      </c>
      <c r="BK143" s="133">
        <f t="shared" ref="BK143:BK150" si="9">ROUND(I143*H143,2)</f>
        <v>0</v>
      </c>
      <c r="BL143" s="13" t="s">
        <v>158</v>
      </c>
      <c r="BM143" s="132" t="s">
        <v>160</v>
      </c>
    </row>
    <row r="144" spans="2:65" s="1" customFormat="1" ht="37.700000000000003" customHeight="1">
      <c r="B144" s="120"/>
      <c r="C144" s="121" t="s">
        <v>159</v>
      </c>
      <c r="D144" s="121" t="s">
        <v>154</v>
      </c>
      <c r="E144" s="122" t="s">
        <v>161</v>
      </c>
      <c r="F144" s="123" t="s">
        <v>162</v>
      </c>
      <c r="G144" s="124" t="s">
        <v>157</v>
      </c>
      <c r="H144" s="125">
        <v>20.841999999999999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0.61299999999999999</v>
      </c>
      <c r="P144" s="130">
        <f t="shared" si="1"/>
        <v>12.776145999999999</v>
      </c>
      <c r="Q144" s="130">
        <v>0</v>
      </c>
      <c r="R144" s="130">
        <f t="shared" si="2"/>
        <v>0</v>
      </c>
      <c r="S144" s="130">
        <v>0</v>
      </c>
      <c r="T144" s="131">
        <f t="shared" si="3"/>
        <v>0</v>
      </c>
      <c r="AR144" s="132" t="s">
        <v>158</v>
      </c>
      <c r="AT144" s="132" t="s">
        <v>154</v>
      </c>
      <c r="AU144" s="132" t="s">
        <v>159</v>
      </c>
      <c r="AY144" s="13" t="s">
        <v>152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159</v>
      </c>
      <c r="BK144" s="133">
        <f t="shared" si="9"/>
        <v>0</v>
      </c>
      <c r="BL144" s="13" t="s">
        <v>158</v>
      </c>
      <c r="BM144" s="132" t="s">
        <v>163</v>
      </c>
    </row>
    <row r="145" spans="2:65" s="1" customFormat="1" ht="24.2" customHeight="1">
      <c r="B145" s="120"/>
      <c r="C145" s="121" t="s">
        <v>164</v>
      </c>
      <c r="D145" s="121" t="s">
        <v>154</v>
      </c>
      <c r="E145" s="122" t="s">
        <v>165</v>
      </c>
      <c r="F145" s="123" t="s">
        <v>166</v>
      </c>
      <c r="G145" s="124" t="s">
        <v>157</v>
      </c>
      <c r="H145" s="125">
        <v>62.527000000000001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8.1000000000000003E-2</v>
      </c>
      <c r="P145" s="130">
        <f t="shared" si="1"/>
        <v>5.0646870000000002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158</v>
      </c>
      <c r="AT145" s="132" t="s">
        <v>154</v>
      </c>
      <c r="AU145" s="132" t="s">
        <v>159</v>
      </c>
      <c r="AY145" s="13" t="s">
        <v>152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159</v>
      </c>
      <c r="BK145" s="133">
        <f t="shared" si="9"/>
        <v>0</v>
      </c>
      <c r="BL145" s="13" t="s">
        <v>158</v>
      </c>
      <c r="BM145" s="132" t="s">
        <v>167</v>
      </c>
    </row>
    <row r="146" spans="2:65" s="1" customFormat="1" ht="37.700000000000003" customHeight="1">
      <c r="B146" s="120"/>
      <c r="C146" s="121" t="s">
        <v>158</v>
      </c>
      <c r="D146" s="121" t="s">
        <v>154</v>
      </c>
      <c r="E146" s="122" t="s">
        <v>168</v>
      </c>
      <c r="F146" s="123" t="s">
        <v>169</v>
      </c>
      <c r="G146" s="124" t="s">
        <v>157</v>
      </c>
      <c r="H146" s="125">
        <v>62.527000000000001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5.4399999999999997E-2</v>
      </c>
      <c r="P146" s="130">
        <f t="shared" si="1"/>
        <v>3.4014688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158</v>
      </c>
      <c r="AT146" s="132" t="s">
        <v>154</v>
      </c>
      <c r="AU146" s="132" t="s">
        <v>159</v>
      </c>
      <c r="AY146" s="13" t="s">
        <v>152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159</v>
      </c>
      <c r="BK146" s="133">
        <f t="shared" si="9"/>
        <v>0</v>
      </c>
      <c r="BL146" s="13" t="s">
        <v>158</v>
      </c>
      <c r="BM146" s="132" t="s">
        <v>170</v>
      </c>
    </row>
    <row r="147" spans="2:65" s="1" customFormat="1" ht="51.95">
      <c r="B147" s="120"/>
      <c r="C147" s="121" t="s">
        <v>171</v>
      </c>
      <c r="D147" s="121" t="s">
        <v>154</v>
      </c>
      <c r="E147" s="122" t="s">
        <v>172</v>
      </c>
      <c r="F147" s="123" t="s">
        <v>173</v>
      </c>
      <c r="G147" s="124" t="s">
        <v>157</v>
      </c>
      <c r="H147" s="125">
        <v>625.27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5.0000000000000001E-3</v>
      </c>
      <c r="P147" s="130">
        <f t="shared" si="1"/>
        <v>3.12635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158</v>
      </c>
      <c r="AT147" s="132" t="s">
        <v>154</v>
      </c>
      <c r="AU147" s="132" t="s">
        <v>159</v>
      </c>
      <c r="AY147" s="13" t="s">
        <v>152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159</v>
      </c>
      <c r="BK147" s="133">
        <f t="shared" si="9"/>
        <v>0</v>
      </c>
      <c r="BL147" s="13" t="s">
        <v>158</v>
      </c>
      <c r="BM147" s="132" t="s">
        <v>174</v>
      </c>
    </row>
    <row r="148" spans="2:65" s="1" customFormat="1" ht="24.2" customHeight="1">
      <c r="B148" s="120"/>
      <c r="C148" s="121" t="s">
        <v>175</v>
      </c>
      <c r="D148" s="121" t="s">
        <v>154</v>
      </c>
      <c r="E148" s="122" t="s">
        <v>176</v>
      </c>
      <c r="F148" s="123" t="s">
        <v>177</v>
      </c>
      <c r="G148" s="124" t="s">
        <v>157</v>
      </c>
      <c r="H148" s="125">
        <v>62.527000000000001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8.6999999999999994E-2</v>
      </c>
      <c r="P148" s="130">
        <f t="shared" si="1"/>
        <v>5.4398489999999997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158</v>
      </c>
      <c r="AT148" s="132" t="s">
        <v>154</v>
      </c>
      <c r="AU148" s="132" t="s">
        <v>159</v>
      </c>
      <c r="AY148" s="13" t="s">
        <v>152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159</v>
      </c>
      <c r="BK148" s="133">
        <f t="shared" si="9"/>
        <v>0</v>
      </c>
      <c r="BL148" s="13" t="s">
        <v>158</v>
      </c>
      <c r="BM148" s="132" t="s">
        <v>178</v>
      </c>
    </row>
    <row r="149" spans="2:65" s="1" customFormat="1" ht="26.1">
      <c r="B149" s="120"/>
      <c r="C149" s="121" t="s">
        <v>179</v>
      </c>
      <c r="D149" s="121" t="s">
        <v>154</v>
      </c>
      <c r="E149" s="122" t="s">
        <v>180</v>
      </c>
      <c r="F149" s="123" t="s">
        <v>181</v>
      </c>
      <c r="G149" s="124" t="s">
        <v>157</v>
      </c>
      <c r="H149" s="125">
        <v>62.527000000000001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8.0000000000000002E-3</v>
      </c>
      <c r="P149" s="130">
        <f t="shared" si="1"/>
        <v>0.50021599999999999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158</v>
      </c>
      <c r="AT149" s="132" t="s">
        <v>154</v>
      </c>
      <c r="AU149" s="132" t="s">
        <v>159</v>
      </c>
      <c r="AY149" s="13" t="s">
        <v>152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159</v>
      </c>
      <c r="BK149" s="133">
        <f t="shared" si="9"/>
        <v>0</v>
      </c>
      <c r="BL149" s="13" t="s">
        <v>158</v>
      </c>
      <c r="BM149" s="132" t="s">
        <v>182</v>
      </c>
    </row>
    <row r="150" spans="2:65" s="1" customFormat="1" ht="24.2" customHeight="1">
      <c r="B150" s="120"/>
      <c r="C150" s="121" t="s">
        <v>183</v>
      </c>
      <c r="D150" s="121" t="s">
        <v>154</v>
      </c>
      <c r="E150" s="122" t="s">
        <v>184</v>
      </c>
      <c r="F150" s="123" t="s">
        <v>185</v>
      </c>
      <c r="G150" s="124" t="s">
        <v>186</v>
      </c>
      <c r="H150" s="125">
        <v>87.537999999999997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</v>
      </c>
      <c r="P150" s="130">
        <f t="shared" si="1"/>
        <v>0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158</v>
      </c>
      <c r="AT150" s="132" t="s">
        <v>154</v>
      </c>
      <c r="AU150" s="132" t="s">
        <v>159</v>
      </c>
      <c r="AY150" s="13" t="s">
        <v>152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159</v>
      </c>
      <c r="BK150" s="133">
        <f t="shared" si="9"/>
        <v>0</v>
      </c>
      <c r="BL150" s="13" t="s">
        <v>158</v>
      </c>
      <c r="BM150" s="132" t="s">
        <v>187</v>
      </c>
    </row>
    <row r="151" spans="2:65" s="11" customFormat="1" ht="22.7" customHeight="1">
      <c r="B151" s="109"/>
      <c r="D151" s="110" t="s">
        <v>73</v>
      </c>
      <c r="E151" s="118" t="s">
        <v>159</v>
      </c>
      <c r="F151" s="118" t="s">
        <v>188</v>
      </c>
      <c r="J151" s="119">
        <f>SUM(J152:J161)</f>
        <v>0</v>
      </c>
      <c r="L151" s="109"/>
      <c r="M151" s="113"/>
      <c r="P151" s="114">
        <f>SUM(P152:P161)</f>
        <v>490.06798900000001</v>
      </c>
      <c r="R151" s="114">
        <f>SUM(R152:R161)</f>
        <v>116.59579898999999</v>
      </c>
      <c r="T151" s="115">
        <f>SUM(T152:T161)</f>
        <v>0</v>
      </c>
      <c r="AR151" s="110" t="s">
        <v>82</v>
      </c>
      <c r="AT151" s="116" t="s">
        <v>73</v>
      </c>
      <c r="AU151" s="116" t="s">
        <v>82</v>
      </c>
      <c r="AY151" s="110" t="s">
        <v>152</v>
      </c>
      <c r="BK151" s="117">
        <f>SUM(BK152:BK161)</f>
        <v>0</v>
      </c>
    </row>
    <row r="152" spans="2:65" s="1" customFormat="1" ht="24.2" customHeight="1">
      <c r="B152" s="120"/>
      <c r="C152" s="121" t="s">
        <v>189</v>
      </c>
      <c r="D152" s="121" t="s">
        <v>154</v>
      </c>
      <c r="E152" s="122" t="s">
        <v>190</v>
      </c>
      <c r="F152" s="123" t="s">
        <v>191</v>
      </c>
      <c r="G152" s="124" t="s">
        <v>157</v>
      </c>
      <c r="H152" s="125">
        <v>35.380000000000003</v>
      </c>
      <c r="I152" s="126"/>
      <c r="J152" s="126">
        <f t="shared" ref="J152:J155" si="10">ROUND(I152*H152,2)</f>
        <v>0</v>
      </c>
      <c r="K152" s="127"/>
      <c r="L152" s="25"/>
      <c r="M152" s="128" t="s">
        <v>1</v>
      </c>
      <c r="N152" s="129" t="s">
        <v>40</v>
      </c>
      <c r="O152" s="130">
        <v>1.097</v>
      </c>
      <c r="P152" s="130">
        <f t="shared" ref="P152:P161" si="11">O152*H152</f>
        <v>38.811860000000003</v>
      </c>
      <c r="Q152" s="130">
        <v>2.0699999999999998</v>
      </c>
      <c r="R152" s="130">
        <f t="shared" ref="R152:R161" si="12">Q152*H152</f>
        <v>73.236599999999996</v>
      </c>
      <c r="S152" s="130">
        <v>0</v>
      </c>
      <c r="T152" s="131">
        <f t="shared" ref="T152:T161" si="13">S152*H152</f>
        <v>0</v>
      </c>
      <c r="AR152" s="132" t="s">
        <v>158</v>
      </c>
      <c r="AT152" s="132" t="s">
        <v>154</v>
      </c>
      <c r="AU152" s="132" t="s">
        <v>159</v>
      </c>
      <c r="AY152" s="13" t="s">
        <v>152</v>
      </c>
      <c r="BE152" s="133">
        <f t="shared" ref="BE152:BE161" si="14">IF(N152="základná",J152,0)</f>
        <v>0</v>
      </c>
      <c r="BF152" s="133">
        <f t="shared" ref="BF152:BF161" si="15">IF(N152="znížená",J152,0)</f>
        <v>0</v>
      </c>
      <c r="BG152" s="133">
        <f t="shared" ref="BG152:BG161" si="16">IF(N152="zákl. prenesená",J152,0)</f>
        <v>0</v>
      </c>
      <c r="BH152" s="133">
        <f t="shared" ref="BH152:BH161" si="17">IF(N152="zníž. prenesená",J152,0)</f>
        <v>0</v>
      </c>
      <c r="BI152" s="133">
        <f t="shared" ref="BI152:BI161" si="18">IF(N152="nulová",J152,0)</f>
        <v>0</v>
      </c>
      <c r="BJ152" s="13" t="s">
        <v>159</v>
      </c>
      <c r="BK152" s="133">
        <f t="shared" ref="BK152:BK161" si="19">ROUND(I152*H152,2)</f>
        <v>0</v>
      </c>
      <c r="BL152" s="13" t="s">
        <v>158</v>
      </c>
      <c r="BM152" s="132" t="s">
        <v>192</v>
      </c>
    </row>
    <row r="153" spans="2:65" s="1" customFormat="1" ht="24.2" customHeight="1">
      <c r="B153" s="120"/>
      <c r="C153" s="121" t="s">
        <v>193</v>
      </c>
      <c r="D153" s="121" t="s">
        <v>154</v>
      </c>
      <c r="E153" s="122" t="s">
        <v>194</v>
      </c>
      <c r="F153" s="123" t="s">
        <v>195</v>
      </c>
      <c r="G153" s="124" t="s">
        <v>157</v>
      </c>
      <c r="H153" s="125">
        <v>21.582999999999998</v>
      </c>
      <c r="I153" s="126"/>
      <c r="J153" s="126">
        <f t="shared" si="10"/>
        <v>0</v>
      </c>
      <c r="K153" s="127"/>
      <c r="L153" s="25"/>
      <c r="M153" s="128" t="s">
        <v>1</v>
      </c>
      <c r="N153" s="129" t="s">
        <v>40</v>
      </c>
      <c r="O153" s="130">
        <v>1.0720000000000001</v>
      </c>
      <c r="P153" s="130">
        <f t="shared" si="11"/>
        <v>23.136976000000001</v>
      </c>
      <c r="Q153" s="130">
        <v>0.20799999999999999</v>
      </c>
      <c r="R153" s="130">
        <f t="shared" si="12"/>
        <v>4.4892639999999995</v>
      </c>
      <c r="S153" s="130">
        <v>0</v>
      </c>
      <c r="T153" s="131">
        <f t="shared" si="13"/>
        <v>0</v>
      </c>
      <c r="AR153" s="132" t="s">
        <v>158</v>
      </c>
      <c r="AT153" s="132" t="s">
        <v>154</v>
      </c>
      <c r="AU153" s="132" t="s">
        <v>159</v>
      </c>
      <c r="AY153" s="13" t="s">
        <v>152</v>
      </c>
      <c r="BE153" s="133">
        <f t="shared" si="14"/>
        <v>0</v>
      </c>
      <c r="BF153" s="133">
        <f t="shared" si="15"/>
        <v>0</v>
      </c>
      <c r="BG153" s="133">
        <f t="shared" si="16"/>
        <v>0</v>
      </c>
      <c r="BH153" s="133">
        <f t="shared" si="17"/>
        <v>0</v>
      </c>
      <c r="BI153" s="133">
        <f t="shared" si="18"/>
        <v>0</v>
      </c>
      <c r="BJ153" s="13" t="s">
        <v>159</v>
      </c>
      <c r="BK153" s="133">
        <f t="shared" si="19"/>
        <v>0</v>
      </c>
      <c r="BL153" s="13" t="s">
        <v>158</v>
      </c>
      <c r="BM153" s="132" t="s">
        <v>196</v>
      </c>
    </row>
    <row r="154" spans="2:65" s="1" customFormat="1" ht="24.2" customHeight="1">
      <c r="B154" s="120"/>
      <c r="C154" s="121" t="s">
        <v>197</v>
      </c>
      <c r="D154" s="121" t="s">
        <v>154</v>
      </c>
      <c r="E154" s="122" t="s">
        <v>198</v>
      </c>
      <c r="F154" s="123" t="s">
        <v>199</v>
      </c>
      <c r="G154" s="124" t="s">
        <v>200</v>
      </c>
      <c r="H154" s="125">
        <v>225.833</v>
      </c>
      <c r="I154" s="126"/>
      <c r="J154" s="126">
        <f t="shared" si="10"/>
        <v>0</v>
      </c>
      <c r="K154" s="127"/>
      <c r="L154" s="25"/>
      <c r="M154" s="128" t="s">
        <v>1</v>
      </c>
      <c r="N154" s="129" t="s">
        <v>40</v>
      </c>
      <c r="O154" s="130">
        <v>4.1000000000000002E-2</v>
      </c>
      <c r="P154" s="130">
        <f t="shared" si="11"/>
        <v>9.2591529999999995</v>
      </c>
      <c r="Q154" s="130">
        <v>3.0000000000000001E-5</v>
      </c>
      <c r="R154" s="130">
        <f t="shared" si="12"/>
        <v>6.7749899999999998E-3</v>
      </c>
      <c r="S154" s="130">
        <v>0</v>
      </c>
      <c r="T154" s="131">
        <f t="shared" si="13"/>
        <v>0</v>
      </c>
      <c r="AR154" s="132" t="s">
        <v>158</v>
      </c>
      <c r="AT154" s="132" t="s">
        <v>154</v>
      </c>
      <c r="AU154" s="132" t="s">
        <v>159</v>
      </c>
      <c r="AY154" s="13" t="s">
        <v>152</v>
      </c>
      <c r="BE154" s="133">
        <f t="shared" si="14"/>
        <v>0</v>
      </c>
      <c r="BF154" s="133">
        <f t="shared" si="15"/>
        <v>0</v>
      </c>
      <c r="BG154" s="133">
        <f t="shared" si="16"/>
        <v>0</v>
      </c>
      <c r="BH154" s="133">
        <f t="shared" si="17"/>
        <v>0</v>
      </c>
      <c r="BI154" s="133">
        <f t="shared" si="18"/>
        <v>0</v>
      </c>
      <c r="BJ154" s="13" t="s">
        <v>159</v>
      </c>
      <c r="BK154" s="133">
        <f t="shared" si="19"/>
        <v>0</v>
      </c>
      <c r="BL154" s="13" t="s">
        <v>158</v>
      </c>
      <c r="BM154" s="132" t="s">
        <v>201</v>
      </c>
    </row>
    <row r="155" spans="2:65" s="1" customFormat="1" ht="14.45" customHeight="1">
      <c r="B155" s="120"/>
      <c r="C155" s="134" t="s">
        <v>202</v>
      </c>
      <c r="D155" s="134" t="s">
        <v>203</v>
      </c>
      <c r="E155" s="135" t="s">
        <v>204</v>
      </c>
      <c r="F155" s="136" t="s">
        <v>205</v>
      </c>
      <c r="G155" s="137" t="s">
        <v>200</v>
      </c>
      <c r="H155" s="138">
        <v>271</v>
      </c>
      <c r="I155" s="139"/>
      <c r="J155" s="139">
        <f t="shared" si="10"/>
        <v>0</v>
      </c>
      <c r="K155" s="140"/>
      <c r="L155" s="141"/>
      <c r="M155" s="142" t="s">
        <v>1</v>
      </c>
      <c r="N155" s="143" t="s">
        <v>40</v>
      </c>
      <c r="O155" s="130">
        <v>0</v>
      </c>
      <c r="P155" s="130">
        <f t="shared" si="11"/>
        <v>0</v>
      </c>
      <c r="Q155" s="130">
        <v>2.0000000000000001E-4</v>
      </c>
      <c r="R155" s="130">
        <f t="shared" si="12"/>
        <v>5.4200000000000005E-2</v>
      </c>
      <c r="S155" s="130">
        <v>0</v>
      </c>
      <c r="T155" s="131">
        <f t="shared" si="13"/>
        <v>0</v>
      </c>
      <c r="AR155" s="132" t="s">
        <v>183</v>
      </c>
      <c r="AT155" s="132" t="s">
        <v>203</v>
      </c>
      <c r="AU155" s="132" t="s">
        <v>159</v>
      </c>
      <c r="AY155" s="13" t="s">
        <v>152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159</v>
      </c>
      <c r="BK155" s="133">
        <f t="shared" si="19"/>
        <v>0</v>
      </c>
      <c r="BL155" s="13" t="s">
        <v>158</v>
      </c>
      <c r="BM155" s="132" t="s">
        <v>206</v>
      </c>
    </row>
    <row r="156" spans="2:65" s="1" customFormat="1" ht="26.1">
      <c r="B156" s="120"/>
      <c r="C156" s="121" t="s">
        <v>207</v>
      </c>
      <c r="D156" s="121" t="s">
        <v>154</v>
      </c>
      <c r="E156" s="122" t="s">
        <v>208</v>
      </c>
      <c r="F156" s="123" t="s">
        <v>209</v>
      </c>
      <c r="G156" s="124" t="s">
        <v>157</v>
      </c>
      <c r="H156" s="125">
        <v>1.002</v>
      </c>
      <c r="I156" s="126"/>
      <c r="J156" s="126">
        <f t="shared" ref="J156:J161" si="20">ROUND(I156*H156,2)</f>
        <v>0</v>
      </c>
      <c r="K156" s="140"/>
      <c r="L156" s="141"/>
      <c r="M156" s="142"/>
      <c r="N156" s="143"/>
      <c r="O156" s="130"/>
      <c r="P156" s="130"/>
      <c r="Q156" s="130"/>
      <c r="R156" s="130"/>
      <c r="S156" s="130"/>
      <c r="T156" s="131"/>
      <c r="AR156" s="132"/>
      <c r="AT156" s="132"/>
      <c r="AU156" s="132"/>
      <c r="AY156" s="13"/>
      <c r="BE156" s="133"/>
      <c r="BF156" s="133"/>
      <c r="BG156" s="133"/>
      <c r="BH156" s="133"/>
      <c r="BI156" s="133"/>
      <c r="BJ156" s="13"/>
      <c r="BK156" s="133"/>
      <c r="BL156" s="13"/>
      <c r="BM156" s="132"/>
    </row>
    <row r="157" spans="2:65" s="1" customFormat="1" ht="14.45" customHeight="1">
      <c r="B157" s="120"/>
      <c r="C157" s="121" t="s">
        <v>210</v>
      </c>
      <c r="D157" s="121" t="s">
        <v>154</v>
      </c>
      <c r="E157" s="122" t="s">
        <v>211</v>
      </c>
      <c r="F157" s="123" t="s">
        <v>212</v>
      </c>
      <c r="G157" s="124" t="s">
        <v>186</v>
      </c>
      <c r="H157" s="125">
        <v>0.06</v>
      </c>
      <c r="I157" s="126"/>
      <c r="J157" s="126">
        <f t="shared" si="20"/>
        <v>0</v>
      </c>
      <c r="K157" s="140"/>
      <c r="L157" s="141"/>
      <c r="M157" s="142"/>
      <c r="N157" s="143"/>
      <c r="O157" s="130"/>
      <c r="P157" s="130"/>
      <c r="Q157" s="130"/>
      <c r="R157" s="130"/>
      <c r="S157" s="130"/>
      <c r="T157" s="131"/>
      <c r="AR157" s="132"/>
      <c r="AT157" s="132"/>
      <c r="AU157" s="132"/>
      <c r="AY157" s="13"/>
      <c r="BE157" s="133"/>
      <c r="BF157" s="133"/>
      <c r="BG157" s="133"/>
      <c r="BH157" s="133"/>
      <c r="BI157" s="133"/>
      <c r="BJ157" s="13"/>
      <c r="BK157" s="133"/>
      <c r="BL157" s="13"/>
      <c r="BM157" s="132"/>
    </row>
    <row r="158" spans="2:65" s="1" customFormat="1" ht="26.1">
      <c r="B158" s="120"/>
      <c r="C158" s="121">
        <v>15</v>
      </c>
      <c r="D158" s="121" t="s">
        <v>154</v>
      </c>
      <c r="E158" s="122" t="s">
        <v>208</v>
      </c>
      <c r="F158" s="123" t="s">
        <v>209</v>
      </c>
      <c r="G158" s="124" t="s">
        <v>157</v>
      </c>
      <c r="H158" s="125">
        <v>1.002</v>
      </c>
      <c r="I158" s="126"/>
      <c r="J158" s="126">
        <f t="shared" si="20"/>
        <v>0</v>
      </c>
      <c r="K158" s="140"/>
      <c r="L158" s="141"/>
      <c r="M158" s="142"/>
      <c r="N158" s="143"/>
      <c r="O158" s="130"/>
      <c r="P158" s="130"/>
      <c r="Q158" s="130"/>
      <c r="R158" s="130"/>
      <c r="S158" s="130"/>
      <c r="T158" s="131"/>
      <c r="AR158" s="132"/>
      <c r="AT158" s="132"/>
      <c r="AU158" s="132"/>
      <c r="AY158" s="13"/>
      <c r="BE158" s="133"/>
      <c r="BF158" s="133"/>
      <c r="BG158" s="133"/>
      <c r="BH158" s="133"/>
      <c r="BI158" s="133"/>
      <c r="BJ158" s="13"/>
      <c r="BK158" s="133"/>
      <c r="BL158" s="13"/>
      <c r="BM158" s="132"/>
    </row>
    <row r="159" spans="2:65" s="1" customFormat="1" ht="14.45" customHeight="1">
      <c r="B159" s="120"/>
      <c r="C159" s="121">
        <v>16</v>
      </c>
      <c r="D159" s="121" t="s">
        <v>154</v>
      </c>
      <c r="E159" s="122" t="s">
        <v>211</v>
      </c>
      <c r="F159" s="123" t="s">
        <v>212</v>
      </c>
      <c r="G159" s="124" t="s">
        <v>186</v>
      </c>
      <c r="H159" s="125">
        <v>0.06</v>
      </c>
      <c r="I159" s="126"/>
      <c r="J159" s="126">
        <f t="shared" si="20"/>
        <v>0</v>
      </c>
      <c r="K159" s="140"/>
      <c r="L159" s="141"/>
      <c r="M159" s="142"/>
      <c r="N159" s="143"/>
      <c r="O159" s="130"/>
      <c r="P159" s="130"/>
      <c r="Q159" s="130"/>
      <c r="R159" s="130"/>
      <c r="S159" s="130"/>
      <c r="T159" s="131"/>
      <c r="AR159" s="132"/>
      <c r="AT159" s="132"/>
      <c r="AU159" s="132"/>
      <c r="AY159" s="13"/>
      <c r="BE159" s="133"/>
      <c r="BF159" s="133"/>
      <c r="BG159" s="133"/>
      <c r="BH159" s="133"/>
      <c r="BI159" s="133"/>
      <c r="BJ159" s="13"/>
      <c r="BK159" s="133"/>
      <c r="BL159" s="13"/>
      <c r="BM159" s="132"/>
    </row>
    <row r="160" spans="2:65" s="1" customFormat="1" ht="24.2" customHeight="1">
      <c r="B160" s="120"/>
      <c r="C160" s="121">
        <v>17</v>
      </c>
      <c r="D160" s="121" t="s">
        <v>154</v>
      </c>
      <c r="E160" s="122" t="s">
        <v>213</v>
      </c>
      <c r="F160" s="123" t="s">
        <v>214</v>
      </c>
      <c r="G160" s="124" t="s">
        <v>215</v>
      </c>
      <c r="H160" s="125">
        <v>12</v>
      </c>
      <c r="I160" s="126"/>
      <c r="J160" s="126">
        <f t="shared" si="20"/>
        <v>0</v>
      </c>
      <c r="K160" s="127"/>
      <c r="L160" s="25"/>
      <c r="M160" s="128" t="s">
        <v>1</v>
      </c>
      <c r="N160" s="129" t="s">
        <v>40</v>
      </c>
      <c r="O160" s="130">
        <v>0.58299999999999996</v>
      </c>
      <c r="P160" s="130">
        <f t="shared" si="11"/>
        <v>6.9959999999999996</v>
      </c>
      <c r="Q160" s="130">
        <v>2.2151299999999998</v>
      </c>
      <c r="R160" s="130">
        <f t="shared" si="12"/>
        <v>26.581559999999996</v>
      </c>
      <c r="S160" s="130">
        <v>0</v>
      </c>
      <c r="T160" s="131">
        <f t="shared" si="13"/>
        <v>0</v>
      </c>
      <c r="AR160" s="132" t="s">
        <v>158</v>
      </c>
      <c r="AT160" s="132" t="s">
        <v>154</v>
      </c>
      <c r="AU160" s="132" t="s">
        <v>159</v>
      </c>
      <c r="AY160" s="13" t="s">
        <v>152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159</v>
      </c>
      <c r="BK160" s="133">
        <f t="shared" si="19"/>
        <v>0</v>
      </c>
      <c r="BL160" s="13" t="s">
        <v>158</v>
      </c>
      <c r="BM160" s="132" t="s">
        <v>216</v>
      </c>
    </row>
    <row r="161" spans="2:65" s="1" customFormat="1" ht="26.1">
      <c r="B161" s="120"/>
      <c r="C161" s="134">
        <v>18</v>
      </c>
      <c r="D161" s="134" t="s">
        <v>203</v>
      </c>
      <c r="E161" s="135" t="s">
        <v>217</v>
      </c>
      <c r="F161" s="136" t="s">
        <v>218</v>
      </c>
      <c r="G161" s="137" t="s">
        <v>215</v>
      </c>
      <c r="H161" s="138">
        <v>12</v>
      </c>
      <c r="I161" s="139"/>
      <c r="J161" s="139">
        <f t="shared" si="20"/>
        <v>0</v>
      </c>
      <c r="K161" s="127"/>
      <c r="L161" s="25"/>
      <c r="M161" s="128" t="s">
        <v>1</v>
      </c>
      <c r="N161" s="129" t="s">
        <v>40</v>
      </c>
      <c r="O161" s="130">
        <v>34.322000000000003</v>
      </c>
      <c r="P161" s="130">
        <f t="shared" si="11"/>
        <v>411.86400000000003</v>
      </c>
      <c r="Q161" s="130">
        <v>1.01895</v>
      </c>
      <c r="R161" s="130">
        <f t="shared" si="12"/>
        <v>12.227399999999999</v>
      </c>
      <c r="S161" s="130">
        <v>0</v>
      </c>
      <c r="T161" s="131">
        <f t="shared" si="13"/>
        <v>0</v>
      </c>
      <c r="AR161" s="132" t="s">
        <v>158</v>
      </c>
      <c r="AT161" s="132" t="s">
        <v>154</v>
      </c>
      <c r="AU161" s="132" t="s">
        <v>159</v>
      </c>
      <c r="AY161" s="13" t="s">
        <v>152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159</v>
      </c>
      <c r="BK161" s="133">
        <f t="shared" si="19"/>
        <v>0</v>
      </c>
      <c r="BL161" s="13" t="s">
        <v>158</v>
      </c>
      <c r="BM161" s="132" t="s">
        <v>219</v>
      </c>
    </row>
    <row r="162" spans="2:65" s="11" customFormat="1" ht="22.7" customHeight="1">
      <c r="B162" s="109"/>
      <c r="D162" s="110" t="s">
        <v>73</v>
      </c>
      <c r="E162" s="118" t="s">
        <v>164</v>
      </c>
      <c r="F162" s="118" t="s">
        <v>220</v>
      </c>
      <c r="J162" s="119">
        <f>BK162</f>
        <v>0</v>
      </c>
      <c r="L162" s="109"/>
      <c r="M162" s="113"/>
      <c r="P162" s="114">
        <f>SUM(P163:P164)</f>
        <v>57.983153000000001</v>
      </c>
      <c r="R162" s="114">
        <f>SUM(R163:R164)</f>
        <v>7.4651254600000003</v>
      </c>
      <c r="T162" s="115">
        <f>SUM(T163:T164)</f>
        <v>0</v>
      </c>
      <c r="AR162" s="110" t="s">
        <v>82</v>
      </c>
      <c r="AT162" s="116" t="s">
        <v>73</v>
      </c>
      <c r="AU162" s="116" t="s">
        <v>82</v>
      </c>
      <c r="AY162" s="110" t="s">
        <v>152</v>
      </c>
      <c r="BK162" s="117">
        <f>SUM(BK163:BK164)</f>
        <v>0</v>
      </c>
    </row>
    <row r="163" spans="2:65" s="1" customFormat="1" ht="24.2" customHeight="1">
      <c r="B163" s="120"/>
      <c r="C163" s="121">
        <v>19</v>
      </c>
      <c r="D163" s="121" t="s">
        <v>154</v>
      </c>
      <c r="E163" s="122" t="s">
        <v>221</v>
      </c>
      <c r="F163" s="123" t="s">
        <v>222</v>
      </c>
      <c r="G163" s="124" t="s">
        <v>157</v>
      </c>
      <c r="H163" s="125">
        <v>1.7270000000000001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40</v>
      </c>
      <c r="O163" s="130">
        <v>4.6390000000000002</v>
      </c>
      <c r="P163" s="130">
        <f>O163*H163</f>
        <v>8.011553000000001</v>
      </c>
      <c r="Q163" s="130">
        <v>1.69598</v>
      </c>
      <c r="R163" s="130">
        <f>Q163*H163</f>
        <v>2.9289574600000003</v>
      </c>
      <c r="S163" s="130">
        <v>0</v>
      </c>
      <c r="T163" s="131">
        <f>S163*H163</f>
        <v>0</v>
      </c>
      <c r="AR163" s="132" t="s">
        <v>158</v>
      </c>
      <c r="AT163" s="132" t="s">
        <v>154</v>
      </c>
      <c r="AU163" s="132" t="s">
        <v>159</v>
      </c>
      <c r="AY163" s="13" t="s">
        <v>152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159</v>
      </c>
      <c r="BK163" s="133">
        <f>ROUND(I163*H163,2)</f>
        <v>0</v>
      </c>
      <c r="BL163" s="13" t="s">
        <v>158</v>
      </c>
      <c r="BM163" s="132" t="s">
        <v>223</v>
      </c>
    </row>
    <row r="164" spans="2:65" s="1" customFormat="1" ht="24.2" customHeight="1">
      <c r="B164" s="120"/>
      <c r="C164" s="121">
        <v>20</v>
      </c>
      <c r="D164" s="121" t="s">
        <v>154</v>
      </c>
      <c r="E164" s="122" t="s">
        <v>224</v>
      </c>
      <c r="F164" s="123" t="s">
        <v>225</v>
      </c>
      <c r="G164" s="124" t="s">
        <v>226</v>
      </c>
      <c r="H164" s="125">
        <v>8.4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5.9489999999999998</v>
      </c>
      <c r="P164" s="130">
        <f>O164*H164</f>
        <v>49.971600000000002</v>
      </c>
      <c r="Q164" s="130">
        <v>0.54001999999999994</v>
      </c>
      <c r="R164" s="130">
        <f>Q164*H164</f>
        <v>4.536168</v>
      </c>
      <c r="S164" s="130">
        <v>0</v>
      </c>
      <c r="T164" s="131">
        <f>S164*H164</f>
        <v>0</v>
      </c>
      <c r="AR164" s="132" t="s">
        <v>158</v>
      </c>
      <c r="AT164" s="132" t="s">
        <v>154</v>
      </c>
      <c r="AU164" s="132" t="s">
        <v>159</v>
      </c>
      <c r="AY164" s="13" t="s">
        <v>152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159</v>
      </c>
      <c r="BK164" s="133">
        <f>ROUND(I164*H164,2)</f>
        <v>0</v>
      </c>
      <c r="BL164" s="13" t="s">
        <v>158</v>
      </c>
      <c r="BM164" s="132" t="s">
        <v>227</v>
      </c>
    </row>
    <row r="165" spans="2:65" s="11" customFormat="1" ht="22.7" customHeight="1">
      <c r="B165" s="109"/>
      <c r="D165" s="110" t="s">
        <v>73</v>
      </c>
      <c r="E165" s="118" t="s">
        <v>171</v>
      </c>
      <c r="F165" s="118" t="s">
        <v>228</v>
      </c>
      <c r="J165" s="119">
        <f>SUM(J166:J170)</f>
        <v>0</v>
      </c>
      <c r="L165" s="109"/>
      <c r="M165" s="113"/>
      <c r="P165" s="114">
        <f>SUM(P166:P170)</f>
        <v>68.773473999999993</v>
      </c>
      <c r="R165" s="114">
        <f>SUM(R166:R170)</f>
        <v>51.235386099999999</v>
      </c>
      <c r="T165" s="115">
        <f>SUM(T166:T170)</f>
        <v>0</v>
      </c>
      <c r="AR165" s="110" t="s">
        <v>82</v>
      </c>
      <c r="AT165" s="116" t="s">
        <v>73</v>
      </c>
      <c r="AU165" s="116" t="s">
        <v>82</v>
      </c>
      <c r="AY165" s="110" t="s">
        <v>152</v>
      </c>
      <c r="BK165" s="117">
        <f>SUM(BK166:BK170)</f>
        <v>0</v>
      </c>
    </row>
    <row r="166" spans="2:65" s="1" customFormat="1" ht="14.45" customHeight="1">
      <c r="B166" s="120"/>
      <c r="C166" s="121">
        <v>21</v>
      </c>
      <c r="D166" s="121" t="s">
        <v>154</v>
      </c>
      <c r="E166" s="122" t="s">
        <v>229</v>
      </c>
      <c r="F166" s="123" t="s">
        <v>230</v>
      </c>
      <c r="G166" s="124" t="s">
        <v>157</v>
      </c>
      <c r="H166" s="125">
        <v>11.813000000000001</v>
      </c>
      <c r="I166" s="126"/>
      <c r="J166" s="126">
        <f t="shared" ref="J166:J170" si="21">ROUND(I166*H166,2)</f>
        <v>0</v>
      </c>
      <c r="K166" s="127"/>
      <c r="L166" s="25"/>
      <c r="M166" s="128" t="s">
        <v>1</v>
      </c>
      <c r="N166" s="129" t="s">
        <v>40</v>
      </c>
      <c r="O166" s="130">
        <v>1.042</v>
      </c>
      <c r="P166" s="130">
        <f t="shared" ref="P166" si="22">O166*H166</f>
        <v>12.309146000000002</v>
      </c>
      <c r="Q166" s="130">
        <v>2.0659999999999998</v>
      </c>
      <c r="R166" s="130">
        <f t="shared" ref="R166" si="23">Q166*H166</f>
        <v>24.405657999999999</v>
      </c>
      <c r="S166" s="130">
        <v>0</v>
      </c>
      <c r="T166" s="131">
        <f t="shared" ref="T166" si="24">S166*H166</f>
        <v>0</v>
      </c>
      <c r="AR166" s="132" t="s">
        <v>158</v>
      </c>
      <c r="AT166" s="132" t="s">
        <v>154</v>
      </c>
      <c r="AU166" s="132" t="s">
        <v>159</v>
      </c>
      <c r="AY166" s="13" t="s">
        <v>152</v>
      </c>
      <c r="BE166" s="133">
        <f t="shared" ref="BE166" si="25">IF(N166="základná",J166,0)</f>
        <v>0</v>
      </c>
      <c r="BF166" s="133">
        <f t="shared" ref="BF166" si="26">IF(N166="znížená",J166,0)</f>
        <v>0</v>
      </c>
      <c r="BG166" s="133">
        <f t="shared" ref="BG166" si="27">IF(N166="zákl. prenesená",J166,0)</f>
        <v>0</v>
      </c>
      <c r="BH166" s="133">
        <f t="shared" ref="BH166" si="28">IF(N166="zníž. prenesená",J166,0)</f>
        <v>0</v>
      </c>
      <c r="BI166" s="133">
        <f t="shared" ref="BI166" si="29">IF(N166="nulová",J166,0)</f>
        <v>0</v>
      </c>
      <c r="BJ166" s="13" t="s">
        <v>159</v>
      </c>
      <c r="BK166" s="133">
        <f t="shared" ref="BK166" si="30">ROUND(I166*H166,2)</f>
        <v>0</v>
      </c>
      <c r="BL166" s="13" t="s">
        <v>158</v>
      </c>
      <c r="BM166" s="132" t="s">
        <v>231</v>
      </c>
    </row>
    <row r="167" spans="2:65" s="1" customFormat="1" ht="24.2" customHeight="1">
      <c r="B167" s="120"/>
      <c r="C167" s="121">
        <v>22</v>
      </c>
      <c r="D167" s="121" t="s">
        <v>154</v>
      </c>
      <c r="E167" s="122" t="s">
        <v>232</v>
      </c>
      <c r="F167" s="123" t="s">
        <v>233</v>
      </c>
      <c r="G167" s="124" t="s">
        <v>157</v>
      </c>
      <c r="H167" s="125">
        <v>11.37</v>
      </c>
      <c r="I167" s="126"/>
      <c r="J167" s="126">
        <f t="shared" si="21"/>
        <v>0</v>
      </c>
      <c r="K167" s="127"/>
      <c r="L167" s="25"/>
      <c r="M167" s="128" t="s">
        <v>1</v>
      </c>
      <c r="N167" s="129" t="s">
        <v>40</v>
      </c>
      <c r="O167" s="130">
        <v>2.093</v>
      </c>
      <c r="P167" s="130">
        <f>O167*H167</f>
        <v>23.797409999999999</v>
      </c>
      <c r="Q167" s="130">
        <v>2.2968999999999999</v>
      </c>
      <c r="R167" s="130">
        <f>Q167*H167</f>
        <v>26.115752999999998</v>
      </c>
      <c r="S167" s="130">
        <v>0</v>
      </c>
      <c r="T167" s="131">
        <f>S167*H167</f>
        <v>0</v>
      </c>
      <c r="AR167" s="132" t="s">
        <v>158</v>
      </c>
      <c r="AT167" s="132" t="s">
        <v>154</v>
      </c>
      <c r="AU167" s="132" t="s">
        <v>159</v>
      </c>
      <c r="AY167" s="13" t="s">
        <v>152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159</v>
      </c>
      <c r="BK167" s="133">
        <f>ROUND(I167*H167,2)</f>
        <v>0</v>
      </c>
      <c r="BL167" s="13" t="s">
        <v>158</v>
      </c>
      <c r="BM167" s="132" t="s">
        <v>234</v>
      </c>
    </row>
    <row r="168" spans="2:65" s="1" customFormat="1" ht="26.1">
      <c r="B168" s="120"/>
      <c r="C168" s="121">
        <v>23</v>
      </c>
      <c r="D168" s="121" t="s">
        <v>154</v>
      </c>
      <c r="E168" s="122" t="s">
        <v>235</v>
      </c>
      <c r="F168" s="123" t="s">
        <v>236</v>
      </c>
      <c r="G168" s="124" t="s">
        <v>186</v>
      </c>
      <c r="H168" s="125">
        <v>0.68200000000000005</v>
      </c>
      <c r="I168" s="126"/>
      <c r="J168" s="126">
        <v>0</v>
      </c>
      <c r="K168" s="127"/>
      <c r="L168" s="25"/>
      <c r="M168" s="128" t="s">
        <v>1</v>
      </c>
      <c r="N168" s="129" t="s">
        <v>40</v>
      </c>
      <c r="O168" s="130">
        <v>40.198999999999998</v>
      </c>
      <c r="P168" s="130">
        <f>O168*H168</f>
        <v>27.415718000000002</v>
      </c>
      <c r="Q168" s="130">
        <v>1.0165500000000001</v>
      </c>
      <c r="R168" s="130">
        <f>Q168*H168</f>
        <v>0.69328710000000004</v>
      </c>
      <c r="S168" s="130">
        <v>0</v>
      </c>
      <c r="T168" s="131">
        <f>S168*H168</f>
        <v>0</v>
      </c>
      <c r="AR168" s="132" t="s">
        <v>158</v>
      </c>
      <c r="AT168" s="132" t="s">
        <v>154</v>
      </c>
      <c r="AU168" s="132" t="s">
        <v>159</v>
      </c>
      <c r="AY168" s="13" t="s">
        <v>152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159</v>
      </c>
      <c r="BK168" s="133">
        <f>ROUND(I168*H168,2)</f>
        <v>0</v>
      </c>
      <c r="BL168" s="13" t="s">
        <v>158</v>
      </c>
      <c r="BM168" s="132" t="s">
        <v>237</v>
      </c>
    </row>
    <row r="169" spans="2:65" s="1" customFormat="1" ht="26.1">
      <c r="B169" s="120"/>
      <c r="C169" s="121">
        <v>24</v>
      </c>
      <c r="D169" s="121" t="s">
        <v>154</v>
      </c>
      <c r="E169" s="122" t="s">
        <v>238</v>
      </c>
      <c r="F169" s="123" t="s">
        <v>239</v>
      </c>
      <c r="G169" s="124" t="s">
        <v>200</v>
      </c>
      <c r="H169" s="125">
        <v>4.8</v>
      </c>
      <c r="I169" s="126"/>
      <c r="J169" s="126">
        <f t="shared" si="21"/>
        <v>0</v>
      </c>
      <c r="K169" s="127"/>
      <c r="L169" s="25"/>
      <c r="M169" s="128" t="s">
        <v>1</v>
      </c>
      <c r="N169" s="129" t="s">
        <v>40</v>
      </c>
      <c r="O169" s="130">
        <v>0.83499999999999996</v>
      </c>
      <c r="P169" s="130">
        <f>O169*H169</f>
        <v>4.008</v>
      </c>
      <c r="Q169" s="130">
        <v>4.3099999999999996E-3</v>
      </c>
      <c r="R169" s="130">
        <f>Q169*H169</f>
        <v>2.0687999999999998E-2</v>
      </c>
      <c r="S169" s="130">
        <v>0</v>
      </c>
      <c r="T169" s="131">
        <f>S169*H169</f>
        <v>0</v>
      </c>
      <c r="AR169" s="132" t="s">
        <v>158</v>
      </c>
      <c r="AT169" s="132" t="s">
        <v>154</v>
      </c>
      <c r="AU169" s="132" t="s">
        <v>159</v>
      </c>
      <c r="AY169" s="13" t="s">
        <v>152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159</v>
      </c>
      <c r="BK169" s="133">
        <f>ROUND(I169*H169,2)</f>
        <v>0</v>
      </c>
      <c r="BL169" s="13" t="s">
        <v>158</v>
      </c>
      <c r="BM169" s="132" t="s">
        <v>240</v>
      </c>
    </row>
    <row r="170" spans="2:65" s="1" customFormat="1" ht="26.1">
      <c r="B170" s="120"/>
      <c r="C170" s="121">
        <v>25</v>
      </c>
      <c r="D170" s="121" t="s">
        <v>154</v>
      </c>
      <c r="E170" s="122" t="s">
        <v>241</v>
      </c>
      <c r="F170" s="123" t="s">
        <v>242</v>
      </c>
      <c r="G170" s="124" t="s">
        <v>200</v>
      </c>
      <c r="H170" s="125">
        <v>4.8</v>
      </c>
      <c r="I170" s="126"/>
      <c r="J170" s="126">
        <f t="shared" si="21"/>
        <v>0</v>
      </c>
      <c r="K170" s="127"/>
      <c r="L170" s="25"/>
      <c r="M170" s="128" t="s">
        <v>1</v>
      </c>
      <c r="N170" s="129" t="s">
        <v>40</v>
      </c>
      <c r="O170" s="130">
        <v>0.25900000000000001</v>
      </c>
      <c r="P170" s="130">
        <f>O170*H170</f>
        <v>1.2432000000000001</v>
      </c>
      <c r="Q170" s="130">
        <v>0</v>
      </c>
      <c r="R170" s="130">
        <f>Q170*H170</f>
        <v>0</v>
      </c>
      <c r="S170" s="130">
        <v>0</v>
      </c>
      <c r="T170" s="131">
        <f>S170*H170</f>
        <v>0</v>
      </c>
      <c r="AR170" s="132" t="s">
        <v>158</v>
      </c>
      <c r="AT170" s="132" t="s">
        <v>154</v>
      </c>
      <c r="AU170" s="132" t="s">
        <v>159</v>
      </c>
      <c r="AY170" s="13" t="s">
        <v>152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159</v>
      </c>
      <c r="BK170" s="133">
        <f>ROUND(I170*H170,2)</f>
        <v>0</v>
      </c>
      <c r="BL170" s="13" t="s">
        <v>158</v>
      </c>
      <c r="BM170" s="132" t="s">
        <v>243</v>
      </c>
    </row>
    <row r="171" spans="2:65" s="11" customFormat="1" ht="22.7" customHeight="1">
      <c r="B171" s="109"/>
      <c r="D171" s="110" t="s">
        <v>73</v>
      </c>
      <c r="E171" s="118" t="s">
        <v>175</v>
      </c>
      <c r="F171" s="118" t="s">
        <v>244</v>
      </c>
      <c r="J171" s="119">
        <f>BK171</f>
        <v>0</v>
      </c>
      <c r="L171" s="109"/>
      <c r="M171" s="113"/>
      <c r="P171" s="114">
        <f>SUM(P172:P183)</f>
        <v>865.76216468999985</v>
      </c>
      <c r="R171" s="114">
        <f>SUM(R172:R183)</f>
        <v>49.170989389999995</v>
      </c>
      <c r="T171" s="115">
        <f>SUM(T172:T183)</f>
        <v>0</v>
      </c>
      <c r="AR171" s="110" t="s">
        <v>82</v>
      </c>
      <c r="AT171" s="116" t="s">
        <v>73</v>
      </c>
      <c r="AU171" s="116" t="s">
        <v>82</v>
      </c>
      <c r="AY171" s="110" t="s">
        <v>152</v>
      </c>
      <c r="BK171" s="117">
        <f>SUM(BK172:BK183)</f>
        <v>0</v>
      </c>
    </row>
    <row r="172" spans="2:65" s="1" customFormat="1" ht="24.2" customHeight="1">
      <c r="B172" s="120"/>
      <c r="C172" s="121">
        <v>26</v>
      </c>
      <c r="D172" s="121" t="s">
        <v>154</v>
      </c>
      <c r="E172" s="122" t="s">
        <v>245</v>
      </c>
      <c r="F172" s="123" t="s">
        <v>246</v>
      </c>
      <c r="G172" s="124" t="s">
        <v>200</v>
      </c>
      <c r="H172" s="125">
        <v>22.097000000000001</v>
      </c>
      <c r="I172" s="126"/>
      <c r="J172" s="126">
        <f t="shared" ref="J172:J183" si="31">ROUND(I172*H172,2)</f>
        <v>0</v>
      </c>
      <c r="K172" s="127"/>
      <c r="L172" s="25"/>
      <c r="M172" s="128" t="s">
        <v>1</v>
      </c>
      <c r="N172" s="129" t="s">
        <v>40</v>
      </c>
      <c r="O172" s="130">
        <v>8.2000000000000003E-2</v>
      </c>
      <c r="P172" s="130">
        <f t="shared" ref="P172:P183" si="32">O172*H172</f>
        <v>1.8119540000000003</v>
      </c>
      <c r="Q172" s="130">
        <v>1.9000000000000001E-4</v>
      </c>
      <c r="R172" s="130">
        <f t="shared" ref="R172:R183" si="33">Q172*H172</f>
        <v>4.1984300000000004E-3</v>
      </c>
      <c r="S172" s="130">
        <v>0</v>
      </c>
      <c r="T172" s="131">
        <f t="shared" ref="T172:T183" si="34">S172*H172</f>
        <v>0</v>
      </c>
      <c r="AR172" s="132" t="s">
        <v>158</v>
      </c>
      <c r="AT172" s="132" t="s">
        <v>154</v>
      </c>
      <c r="AU172" s="132" t="s">
        <v>159</v>
      </c>
      <c r="AY172" s="13" t="s">
        <v>152</v>
      </c>
      <c r="BE172" s="133">
        <f t="shared" ref="BE172:BE183" si="35">IF(N172="základná",J172,0)</f>
        <v>0</v>
      </c>
      <c r="BF172" s="133">
        <f t="shared" ref="BF172:BF183" si="36">IF(N172="znížená",J172,0)</f>
        <v>0</v>
      </c>
      <c r="BG172" s="133">
        <f t="shared" ref="BG172:BG183" si="37">IF(N172="zákl. prenesená",J172,0)</f>
        <v>0</v>
      </c>
      <c r="BH172" s="133">
        <f t="shared" ref="BH172:BH183" si="38">IF(N172="zníž. prenesená",J172,0)</f>
        <v>0</v>
      </c>
      <c r="BI172" s="133">
        <f t="shared" ref="BI172:BI183" si="39">IF(N172="nulová",J172,0)</f>
        <v>0</v>
      </c>
      <c r="BJ172" s="13" t="s">
        <v>159</v>
      </c>
      <c r="BK172" s="133">
        <f t="shared" ref="BK172:BK183" si="40">ROUND(I172*H172,2)</f>
        <v>0</v>
      </c>
      <c r="BL172" s="13" t="s">
        <v>158</v>
      </c>
      <c r="BM172" s="132" t="s">
        <v>247</v>
      </c>
    </row>
    <row r="173" spans="2:65" s="1" customFormat="1" ht="24.2" customHeight="1">
      <c r="B173" s="120"/>
      <c r="C173" s="121">
        <v>27</v>
      </c>
      <c r="D173" s="121" t="s">
        <v>154</v>
      </c>
      <c r="E173" s="122" t="s">
        <v>248</v>
      </c>
      <c r="F173" s="123" t="s">
        <v>249</v>
      </c>
      <c r="G173" s="124" t="s">
        <v>200</v>
      </c>
      <c r="H173" s="125">
        <v>225.06399999999999</v>
      </c>
      <c r="I173" s="126"/>
      <c r="J173" s="126">
        <f t="shared" si="31"/>
        <v>0</v>
      </c>
      <c r="K173" s="127"/>
      <c r="L173" s="25"/>
      <c r="M173" s="128" t="s">
        <v>1</v>
      </c>
      <c r="N173" s="129" t="s">
        <v>40</v>
      </c>
      <c r="O173" s="130">
        <v>0.05</v>
      </c>
      <c r="P173" s="130">
        <f t="shared" si="32"/>
        <v>11.2532</v>
      </c>
      <c r="Q173" s="130">
        <v>6.9999999999999994E-5</v>
      </c>
      <c r="R173" s="130">
        <f t="shared" si="33"/>
        <v>1.5754479999999998E-2</v>
      </c>
      <c r="S173" s="130">
        <v>0</v>
      </c>
      <c r="T173" s="131">
        <f t="shared" si="34"/>
        <v>0</v>
      </c>
      <c r="AR173" s="132" t="s">
        <v>158</v>
      </c>
      <c r="AT173" s="132" t="s">
        <v>154</v>
      </c>
      <c r="AU173" s="132" t="s">
        <v>159</v>
      </c>
      <c r="AY173" s="13" t="s">
        <v>152</v>
      </c>
      <c r="BE173" s="133">
        <f t="shared" si="35"/>
        <v>0</v>
      </c>
      <c r="BF173" s="133">
        <f t="shared" si="36"/>
        <v>0</v>
      </c>
      <c r="BG173" s="133">
        <f t="shared" si="37"/>
        <v>0</v>
      </c>
      <c r="BH173" s="133">
        <f t="shared" si="38"/>
        <v>0</v>
      </c>
      <c r="BI173" s="133">
        <f t="shared" si="39"/>
        <v>0</v>
      </c>
      <c r="BJ173" s="13" t="s">
        <v>159</v>
      </c>
      <c r="BK173" s="133">
        <f t="shared" si="40"/>
        <v>0</v>
      </c>
      <c r="BL173" s="13" t="s">
        <v>158</v>
      </c>
      <c r="BM173" s="132" t="s">
        <v>250</v>
      </c>
    </row>
    <row r="174" spans="2:65" s="1" customFormat="1" ht="24.2" customHeight="1">
      <c r="B174" s="120"/>
      <c r="C174" s="121">
        <v>28</v>
      </c>
      <c r="D174" s="121" t="s">
        <v>154</v>
      </c>
      <c r="E174" s="122" t="s">
        <v>251</v>
      </c>
      <c r="F174" s="123" t="s">
        <v>252</v>
      </c>
      <c r="G174" s="124" t="s">
        <v>200</v>
      </c>
      <c r="H174" s="125">
        <v>225.06399999999999</v>
      </c>
      <c r="I174" s="126"/>
      <c r="J174" s="126">
        <f t="shared" si="31"/>
        <v>0</v>
      </c>
      <c r="K174" s="127"/>
      <c r="L174" s="25"/>
      <c r="M174" s="128" t="s">
        <v>1</v>
      </c>
      <c r="N174" s="129" t="s">
        <v>40</v>
      </c>
      <c r="O174" s="130">
        <v>0.56311999999999995</v>
      </c>
      <c r="P174" s="130">
        <f t="shared" si="32"/>
        <v>126.73803967999999</v>
      </c>
      <c r="Q174" s="130">
        <v>3.465E-2</v>
      </c>
      <c r="R174" s="130">
        <f t="shared" si="33"/>
        <v>7.7984675999999995</v>
      </c>
      <c r="S174" s="130">
        <v>0</v>
      </c>
      <c r="T174" s="131">
        <f t="shared" si="34"/>
        <v>0</v>
      </c>
      <c r="AR174" s="132" t="s">
        <v>158</v>
      </c>
      <c r="AT174" s="132" t="s">
        <v>154</v>
      </c>
      <c r="AU174" s="132" t="s">
        <v>159</v>
      </c>
      <c r="AY174" s="13" t="s">
        <v>152</v>
      </c>
      <c r="BE174" s="133">
        <f t="shared" si="35"/>
        <v>0</v>
      </c>
      <c r="BF174" s="133">
        <f t="shared" si="36"/>
        <v>0</v>
      </c>
      <c r="BG174" s="133">
        <f t="shared" si="37"/>
        <v>0</v>
      </c>
      <c r="BH174" s="133">
        <f t="shared" si="38"/>
        <v>0</v>
      </c>
      <c r="BI174" s="133">
        <f t="shared" si="39"/>
        <v>0</v>
      </c>
      <c r="BJ174" s="13" t="s">
        <v>159</v>
      </c>
      <c r="BK174" s="133">
        <f t="shared" si="40"/>
        <v>0</v>
      </c>
      <c r="BL174" s="13" t="s">
        <v>158</v>
      </c>
      <c r="BM174" s="132" t="s">
        <v>253</v>
      </c>
    </row>
    <row r="175" spans="2:65" s="1" customFormat="1" ht="24.2" customHeight="1">
      <c r="B175" s="120"/>
      <c r="C175" s="121">
        <v>29</v>
      </c>
      <c r="D175" s="121" t="s">
        <v>154</v>
      </c>
      <c r="E175" s="122" t="s">
        <v>254</v>
      </c>
      <c r="F175" s="123" t="s">
        <v>255</v>
      </c>
      <c r="G175" s="124" t="s">
        <v>200</v>
      </c>
      <c r="H175" s="125">
        <v>225.06399999999999</v>
      </c>
      <c r="I175" s="126"/>
      <c r="J175" s="126">
        <f t="shared" si="31"/>
        <v>0</v>
      </c>
      <c r="K175" s="127"/>
      <c r="L175" s="25"/>
      <c r="M175" s="128" t="s">
        <v>1</v>
      </c>
      <c r="N175" s="129" t="s">
        <v>40</v>
      </c>
      <c r="O175" s="130">
        <v>0.34738000000000002</v>
      </c>
      <c r="P175" s="130">
        <f t="shared" si="32"/>
        <v>78.18273232</v>
      </c>
      <c r="Q175" s="130">
        <v>6.7200000000000003E-3</v>
      </c>
      <c r="R175" s="130">
        <f t="shared" si="33"/>
        <v>1.5124300800000001</v>
      </c>
      <c r="S175" s="130">
        <v>0</v>
      </c>
      <c r="T175" s="131">
        <f t="shared" si="34"/>
        <v>0</v>
      </c>
      <c r="AR175" s="132" t="s">
        <v>158</v>
      </c>
      <c r="AT175" s="132" t="s">
        <v>154</v>
      </c>
      <c r="AU175" s="132" t="s">
        <v>159</v>
      </c>
      <c r="AY175" s="13" t="s">
        <v>152</v>
      </c>
      <c r="BE175" s="133">
        <f t="shared" si="35"/>
        <v>0</v>
      </c>
      <c r="BF175" s="133">
        <f t="shared" si="36"/>
        <v>0</v>
      </c>
      <c r="BG175" s="133">
        <f t="shared" si="37"/>
        <v>0</v>
      </c>
      <c r="BH175" s="133">
        <f t="shared" si="38"/>
        <v>0</v>
      </c>
      <c r="BI175" s="133">
        <f t="shared" si="39"/>
        <v>0</v>
      </c>
      <c r="BJ175" s="13" t="s">
        <v>159</v>
      </c>
      <c r="BK175" s="133">
        <f t="shared" si="40"/>
        <v>0</v>
      </c>
      <c r="BL175" s="13" t="s">
        <v>158</v>
      </c>
      <c r="BM175" s="132" t="s">
        <v>256</v>
      </c>
    </row>
    <row r="176" spans="2:65" s="1" customFormat="1" ht="14.45" customHeight="1">
      <c r="B176" s="120"/>
      <c r="C176" s="121">
        <v>30</v>
      </c>
      <c r="D176" s="121" t="s">
        <v>154</v>
      </c>
      <c r="E176" s="122" t="s">
        <v>257</v>
      </c>
      <c r="F176" s="123" t="s">
        <v>258</v>
      </c>
      <c r="G176" s="124" t="s">
        <v>200</v>
      </c>
      <c r="H176" s="125">
        <v>226.43100000000001</v>
      </c>
      <c r="I176" s="126"/>
      <c r="J176" s="126">
        <f t="shared" si="31"/>
        <v>0</v>
      </c>
      <c r="K176" s="127"/>
      <c r="L176" s="25"/>
      <c r="M176" s="128" t="s">
        <v>1</v>
      </c>
      <c r="N176" s="129" t="s">
        <v>40</v>
      </c>
      <c r="O176" s="130">
        <v>9.1999999999999998E-2</v>
      </c>
      <c r="P176" s="130">
        <f t="shared" si="32"/>
        <v>20.831652000000002</v>
      </c>
      <c r="Q176" s="130">
        <v>1.8000000000000001E-4</v>
      </c>
      <c r="R176" s="130">
        <f t="shared" si="33"/>
        <v>4.0757580000000002E-2</v>
      </c>
      <c r="S176" s="130">
        <v>0</v>
      </c>
      <c r="T176" s="131">
        <f t="shared" si="34"/>
        <v>0</v>
      </c>
      <c r="AR176" s="132" t="s">
        <v>158</v>
      </c>
      <c r="AT176" s="132" t="s">
        <v>154</v>
      </c>
      <c r="AU176" s="132" t="s">
        <v>159</v>
      </c>
      <c r="AY176" s="13" t="s">
        <v>152</v>
      </c>
      <c r="BE176" s="133">
        <f t="shared" si="35"/>
        <v>0</v>
      </c>
      <c r="BF176" s="133">
        <f t="shared" si="36"/>
        <v>0</v>
      </c>
      <c r="BG176" s="133">
        <f t="shared" si="37"/>
        <v>0</v>
      </c>
      <c r="BH176" s="133">
        <f t="shared" si="38"/>
        <v>0</v>
      </c>
      <c r="BI176" s="133">
        <f t="shared" si="39"/>
        <v>0</v>
      </c>
      <c r="BJ176" s="13" t="s">
        <v>159</v>
      </c>
      <c r="BK176" s="133">
        <f t="shared" si="40"/>
        <v>0</v>
      </c>
      <c r="BL176" s="13" t="s">
        <v>158</v>
      </c>
      <c r="BM176" s="132" t="s">
        <v>259</v>
      </c>
    </row>
    <row r="177" spans="2:65" s="1" customFormat="1" ht="24.2" customHeight="1">
      <c r="B177" s="120"/>
      <c r="C177" s="121">
        <v>31</v>
      </c>
      <c r="D177" s="121" t="s">
        <v>154</v>
      </c>
      <c r="E177" s="122" t="s">
        <v>260</v>
      </c>
      <c r="F177" s="123" t="s">
        <v>261</v>
      </c>
      <c r="G177" s="124" t="s">
        <v>200</v>
      </c>
      <c r="H177" s="125">
        <v>226.43100000000001</v>
      </c>
      <c r="I177" s="126"/>
      <c r="J177" s="126">
        <f t="shared" si="31"/>
        <v>0</v>
      </c>
      <c r="K177" s="127"/>
      <c r="L177" s="25"/>
      <c r="M177" s="128" t="s">
        <v>1</v>
      </c>
      <c r="N177" s="129" t="s">
        <v>40</v>
      </c>
      <c r="O177" s="130">
        <v>1.2279899999999999</v>
      </c>
      <c r="P177" s="130">
        <f t="shared" si="32"/>
        <v>278.05500368999998</v>
      </c>
      <c r="Q177" s="130">
        <v>4.8300000000000001E-3</v>
      </c>
      <c r="R177" s="130">
        <f t="shared" si="33"/>
        <v>1.09366173</v>
      </c>
      <c r="S177" s="130">
        <v>0</v>
      </c>
      <c r="T177" s="131">
        <f t="shared" si="34"/>
        <v>0</v>
      </c>
      <c r="AR177" s="132" t="s">
        <v>158</v>
      </c>
      <c r="AT177" s="132" t="s">
        <v>154</v>
      </c>
      <c r="AU177" s="132" t="s">
        <v>159</v>
      </c>
      <c r="AY177" s="13" t="s">
        <v>152</v>
      </c>
      <c r="BE177" s="133">
        <f t="shared" si="35"/>
        <v>0</v>
      </c>
      <c r="BF177" s="133">
        <f t="shared" si="36"/>
        <v>0</v>
      </c>
      <c r="BG177" s="133">
        <f t="shared" si="37"/>
        <v>0</v>
      </c>
      <c r="BH177" s="133">
        <f t="shared" si="38"/>
        <v>0</v>
      </c>
      <c r="BI177" s="133">
        <f t="shared" si="39"/>
        <v>0</v>
      </c>
      <c r="BJ177" s="13" t="s">
        <v>159</v>
      </c>
      <c r="BK177" s="133">
        <f t="shared" si="40"/>
        <v>0</v>
      </c>
      <c r="BL177" s="13" t="s">
        <v>158</v>
      </c>
      <c r="BM177" s="132" t="s">
        <v>262</v>
      </c>
    </row>
    <row r="178" spans="2:65" s="1" customFormat="1" ht="24.2" customHeight="1">
      <c r="B178" s="120"/>
      <c r="C178" s="121">
        <v>32</v>
      </c>
      <c r="D178" s="121" t="s">
        <v>154</v>
      </c>
      <c r="E178" s="122" t="s">
        <v>263</v>
      </c>
      <c r="F178" s="123" t="s">
        <v>264</v>
      </c>
      <c r="G178" s="124" t="s">
        <v>200</v>
      </c>
      <c r="H178" s="125">
        <v>226.43100000000001</v>
      </c>
      <c r="I178" s="126"/>
      <c r="J178" s="126">
        <f t="shared" si="31"/>
        <v>0</v>
      </c>
      <c r="K178" s="127"/>
      <c r="L178" s="25"/>
      <c r="M178" s="128" t="s">
        <v>1</v>
      </c>
      <c r="N178" s="129" t="s">
        <v>40</v>
      </c>
      <c r="O178" s="130">
        <v>0.111</v>
      </c>
      <c r="P178" s="130">
        <f t="shared" si="32"/>
        <v>25.133841</v>
      </c>
      <c r="Q178" s="130">
        <v>4.15E-3</v>
      </c>
      <c r="R178" s="130">
        <f t="shared" si="33"/>
        <v>0.93968865000000001</v>
      </c>
      <c r="S178" s="130">
        <v>0</v>
      </c>
      <c r="T178" s="131">
        <f t="shared" si="34"/>
        <v>0</v>
      </c>
      <c r="AR178" s="132" t="s">
        <v>158</v>
      </c>
      <c r="AT178" s="132" t="s">
        <v>154</v>
      </c>
      <c r="AU178" s="132" t="s">
        <v>159</v>
      </c>
      <c r="AY178" s="13" t="s">
        <v>152</v>
      </c>
      <c r="BE178" s="133">
        <f t="shared" si="35"/>
        <v>0</v>
      </c>
      <c r="BF178" s="133">
        <f t="shared" si="36"/>
        <v>0</v>
      </c>
      <c r="BG178" s="133">
        <f t="shared" si="37"/>
        <v>0</v>
      </c>
      <c r="BH178" s="133">
        <f t="shared" si="38"/>
        <v>0</v>
      </c>
      <c r="BI178" s="133">
        <f t="shared" si="39"/>
        <v>0</v>
      </c>
      <c r="BJ178" s="13" t="s">
        <v>159</v>
      </c>
      <c r="BK178" s="133">
        <f t="shared" si="40"/>
        <v>0</v>
      </c>
      <c r="BL178" s="13" t="s">
        <v>158</v>
      </c>
      <c r="BM178" s="132" t="s">
        <v>265</v>
      </c>
    </row>
    <row r="179" spans="2:65" s="1" customFormat="1" ht="24.2" customHeight="1">
      <c r="B179" s="120"/>
      <c r="C179" s="121">
        <v>33</v>
      </c>
      <c r="D179" s="121" t="s">
        <v>154</v>
      </c>
      <c r="E179" s="122" t="s">
        <v>266</v>
      </c>
      <c r="F179" s="123" t="s">
        <v>267</v>
      </c>
      <c r="G179" s="124" t="s">
        <v>200</v>
      </c>
      <c r="H179" s="125">
        <v>212.26900000000001</v>
      </c>
      <c r="I179" s="126"/>
      <c r="J179" s="126">
        <f t="shared" si="31"/>
        <v>0</v>
      </c>
      <c r="K179" s="127"/>
      <c r="L179" s="25"/>
      <c r="M179" s="128" t="s">
        <v>1</v>
      </c>
      <c r="N179" s="129" t="s">
        <v>40</v>
      </c>
      <c r="O179" s="130">
        <v>0.91600000000000004</v>
      </c>
      <c r="P179" s="130">
        <f t="shared" si="32"/>
        <v>194.43840400000002</v>
      </c>
      <c r="Q179" s="130">
        <v>7.1470000000000006E-2</v>
      </c>
      <c r="R179" s="130">
        <f t="shared" si="33"/>
        <v>15.170865430000001</v>
      </c>
      <c r="S179" s="130">
        <v>0</v>
      </c>
      <c r="T179" s="131">
        <f t="shared" si="34"/>
        <v>0</v>
      </c>
      <c r="AR179" s="132" t="s">
        <v>158</v>
      </c>
      <c r="AT179" s="132" t="s">
        <v>154</v>
      </c>
      <c r="AU179" s="132" t="s">
        <v>159</v>
      </c>
      <c r="AY179" s="13" t="s">
        <v>152</v>
      </c>
      <c r="BE179" s="133">
        <f t="shared" si="35"/>
        <v>0</v>
      </c>
      <c r="BF179" s="133">
        <f t="shared" si="36"/>
        <v>0</v>
      </c>
      <c r="BG179" s="133">
        <f t="shared" si="37"/>
        <v>0</v>
      </c>
      <c r="BH179" s="133">
        <f t="shared" si="38"/>
        <v>0</v>
      </c>
      <c r="BI179" s="133">
        <f t="shared" si="39"/>
        <v>0</v>
      </c>
      <c r="BJ179" s="13" t="s">
        <v>159</v>
      </c>
      <c r="BK179" s="133">
        <f t="shared" si="40"/>
        <v>0</v>
      </c>
      <c r="BL179" s="13" t="s">
        <v>158</v>
      </c>
      <c r="BM179" s="132" t="s">
        <v>268</v>
      </c>
    </row>
    <row r="180" spans="2:65" s="1" customFormat="1" ht="37.700000000000003" customHeight="1">
      <c r="B180" s="120"/>
      <c r="C180" s="121">
        <v>34</v>
      </c>
      <c r="D180" s="121" t="s">
        <v>154</v>
      </c>
      <c r="E180" s="122" t="s">
        <v>269</v>
      </c>
      <c r="F180" s="123" t="s">
        <v>270</v>
      </c>
      <c r="G180" s="124" t="s">
        <v>200</v>
      </c>
      <c r="H180" s="125">
        <v>98.01</v>
      </c>
      <c r="I180" s="126"/>
      <c r="J180" s="126">
        <f t="shared" si="31"/>
        <v>0</v>
      </c>
      <c r="K180" s="127"/>
      <c r="L180" s="25"/>
      <c r="M180" s="128" t="s">
        <v>1</v>
      </c>
      <c r="N180" s="129" t="s">
        <v>40</v>
      </c>
      <c r="O180" s="130">
        <v>0.92200000000000004</v>
      </c>
      <c r="P180" s="130">
        <f t="shared" si="32"/>
        <v>90.365220000000008</v>
      </c>
      <c r="Q180" s="130">
        <v>3.5049999999999998E-2</v>
      </c>
      <c r="R180" s="130">
        <f t="shared" si="33"/>
        <v>3.4352505</v>
      </c>
      <c r="S180" s="130">
        <v>0</v>
      </c>
      <c r="T180" s="131">
        <f t="shared" si="34"/>
        <v>0</v>
      </c>
      <c r="AR180" s="132" t="s">
        <v>158</v>
      </c>
      <c r="AT180" s="132" t="s">
        <v>154</v>
      </c>
      <c r="AU180" s="132" t="s">
        <v>159</v>
      </c>
      <c r="AY180" s="13" t="s">
        <v>152</v>
      </c>
      <c r="BE180" s="133">
        <f t="shared" si="35"/>
        <v>0</v>
      </c>
      <c r="BF180" s="133">
        <f t="shared" si="36"/>
        <v>0</v>
      </c>
      <c r="BG180" s="133">
        <f t="shared" si="37"/>
        <v>0</v>
      </c>
      <c r="BH180" s="133">
        <f t="shared" si="38"/>
        <v>0</v>
      </c>
      <c r="BI180" s="133">
        <f t="shared" si="39"/>
        <v>0</v>
      </c>
      <c r="BJ180" s="13" t="s">
        <v>159</v>
      </c>
      <c r="BK180" s="133">
        <f t="shared" si="40"/>
        <v>0</v>
      </c>
      <c r="BL180" s="13" t="s">
        <v>158</v>
      </c>
      <c r="BM180" s="132" t="s">
        <v>271</v>
      </c>
    </row>
    <row r="181" spans="2:65" s="1" customFormat="1" ht="24.2" customHeight="1">
      <c r="B181" s="120"/>
      <c r="C181" s="121">
        <v>35</v>
      </c>
      <c r="D181" s="121" t="s">
        <v>154</v>
      </c>
      <c r="E181" s="122" t="s">
        <v>272</v>
      </c>
      <c r="F181" s="123" t="s">
        <v>273</v>
      </c>
      <c r="G181" s="124" t="s">
        <v>200</v>
      </c>
      <c r="H181" s="125">
        <v>119.73699999999999</v>
      </c>
      <c r="I181" s="126"/>
      <c r="J181" s="126">
        <f t="shared" si="31"/>
        <v>0</v>
      </c>
      <c r="K181" s="127"/>
      <c r="L181" s="25"/>
      <c r="M181" s="128" t="s">
        <v>1</v>
      </c>
      <c r="N181" s="129" t="s">
        <v>40</v>
      </c>
      <c r="O181" s="130">
        <v>0.222</v>
      </c>
      <c r="P181" s="130">
        <f t="shared" si="32"/>
        <v>26.581613999999998</v>
      </c>
      <c r="Q181" s="130">
        <v>0.15359</v>
      </c>
      <c r="R181" s="130">
        <f t="shared" si="33"/>
        <v>18.390405829999999</v>
      </c>
      <c r="S181" s="130">
        <v>0</v>
      </c>
      <c r="T181" s="131">
        <f t="shared" si="34"/>
        <v>0</v>
      </c>
      <c r="AR181" s="132" t="s">
        <v>158</v>
      </c>
      <c r="AT181" s="132" t="s">
        <v>154</v>
      </c>
      <c r="AU181" s="132" t="s">
        <v>159</v>
      </c>
      <c r="AY181" s="13" t="s">
        <v>152</v>
      </c>
      <c r="BE181" s="133">
        <f t="shared" si="35"/>
        <v>0</v>
      </c>
      <c r="BF181" s="133">
        <f t="shared" si="36"/>
        <v>0</v>
      </c>
      <c r="BG181" s="133">
        <f t="shared" si="37"/>
        <v>0</v>
      </c>
      <c r="BH181" s="133">
        <f t="shared" si="38"/>
        <v>0</v>
      </c>
      <c r="BI181" s="133">
        <f t="shared" si="39"/>
        <v>0</v>
      </c>
      <c r="BJ181" s="13" t="s">
        <v>159</v>
      </c>
      <c r="BK181" s="133">
        <f t="shared" si="40"/>
        <v>0</v>
      </c>
      <c r="BL181" s="13" t="s">
        <v>158</v>
      </c>
      <c r="BM181" s="132" t="s">
        <v>274</v>
      </c>
    </row>
    <row r="182" spans="2:65" s="1" customFormat="1" ht="37.700000000000003" customHeight="1">
      <c r="B182" s="120"/>
      <c r="C182" s="121">
        <v>36</v>
      </c>
      <c r="D182" s="121" t="s">
        <v>154</v>
      </c>
      <c r="E182" s="122" t="s">
        <v>275</v>
      </c>
      <c r="F182" s="123" t="s">
        <v>276</v>
      </c>
      <c r="G182" s="124" t="s">
        <v>200</v>
      </c>
      <c r="H182" s="125">
        <v>143.684</v>
      </c>
      <c r="I182" s="126"/>
      <c r="J182" s="126">
        <f t="shared" si="31"/>
        <v>0</v>
      </c>
      <c r="K182" s="127"/>
      <c r="L182" s="25"/>
      <c r="M182" s="128" t="s">
        <v>1</v>
      </c>
      <c r="N182" s="129" t="s">
        <v>40</v>
      </c>
      <c r="O182" s="130">
        <v>4.1000000000000002E-2</v>
      </c>
      <c r="P182" s="130">
        <f t="shared" si="32"/>
        <v>5.8910439999999999</v>
      </c>
      <c r="Q182" s="130">
        <v>3.5200000000000001E-3</v>
      </c>
      <c r="R182" s="130">
        <f t="shared" si="33"/>
        <v>0.50576768000000005</v>
      </c>
      <c r="S182" s="130">
        <v>0</v>
      </c>
      <c r="T182" s="131">
        <f t="shared" si="34"/>
        <v>0</v>
      </c>
      <c r="AR182" s="132" t="s">
        <v>158</v>
      </c>
      <c r="AT182" s="132" t="s">
        <v>154</v>
      </c>
      <c r="AU182" s="132" t="s">
        <v>159</v>
      </c>
      <c r="AY182" s="13" t="s">
        <v>152</v>
      </c>
      <c r="BE182" s="133">
        <f t="shared" si="35"/>
        <v>0</v>
      </c>
      <c r="BF182" s="133">
        <f t="shared" si="36"/>
        <v>0</v>
      </c>
      <c r="BG182" s="133">
        <f t="shared" si="37"/>
        <v>0</v>
      </c>
      <c r="BH182" s="133">
        <f t="shared" si="38"/>
        <v>0</v>
      </c>
      <c r="BI182" s="133">
        <f t="shared" si="39"/>
        <v>0</v>
      </c>
      <c r="BJ182" s="13" t="s">
        <v>159</v>
      </c>
      <c r="BK182" s="133">
        <f t="shared" si="40"/>
        <v>0</v>
      </c>
      <c r="BL182" s="13" t="s">
        <v>158</v>
      </c>
      <c r="BM182" s="132" t="s">
        <v>277</v>
      </c>
    </row>
    <row r="183" spans="2:65" s="1" customFormat="1" ht="14.45" customHeight="1">
      <c r="B183" s="120"/>
      <c r="C183" s="121">
        <v>37</v>
      </c>
      <c r="D183" s="121" t="s">
        <v>154</v>
      </c>
      <c r="E183" s="122" t="s">
        <v>278</v>
      </c>
      <c r="F183" s="123" t="s">
        <v>279</v>
      </c>
      <c r="G183" s="124" t="s">
        <v>200</v>
      </c>
      <c r="H183" s="125">
        <v>30.42</v>
      </c>
      <c r="I183" s="126"/>
      <c r="J183" s="126">
        <f t="shared" si="31"/>
        <v>0</v>
      </c>
      <c r="K183" s="127"/>
      <c r="L183" s="25"/>
      <c r="M183" s="128" t="s">
        <v>1</v>
      </c>
      <c r="N183" s="129" t="s">
        <v>40</v>
      </c>
      <c r="O183" s="130">
        <v>0.21299999999999999</v>
      </c>
      <c r="P183" s="130">
        <f t="shared" si="32"/>
        <v>6.4794600000000004</v>
      </c>
      <c r="Q183" s="130">
        <v>8.6700000000000006E-3</v>
      </c>
      <c r="R183" s="130">
        <f t="shared" si="33"/>
        <v>0.26374140000000001</v>
      </c>
      <c r="S183" s="130">
        <v>0</v>
      </c>
      <c r="T183" s="131">
        <f t="shared" si="34"/>
        <v>0</v>
      </c>
      <c r="AR183" s="132" t="s">
        <v>158</v>
      </c>
      <c r="AT183" s="132" t="s">
        <v>154</v>
      </c>
      <c r="AU183" s="132" t="s">
        <v>159</v>
      </c>
      <c r="AY183" s="13" t="s">
        <v>152</v>
      </c>
      <c r="BE183" s="133">
        <f t="shared" si="35"/>
        <v>0</v>
      </c>
      <c r="BF183" s="133">
        <f t="shared" si="36"/>
        <v>0</v>
      </c>
      <c r="BG183" s="133">
        <f t="shared" si="37"/>
        <v>0</v>
      </c>
      <c r="BH183" s="133">
        <f t="shared" si="38"/>
        <v>0</v>
      </c>
      <c r="BI183" s="133">
        <f t="shared" si="39"/>
        <v>0</v>
      </c>
      <c r="BJ183" s="13" t="s">
        <v>159</v>
      </c>
      <c r="BK183" s="133">
        <f t="shared" si="40"/>
        <v>0</v>
      </c>
      <c r="BL183" s="13" t="s">
        <v>158</v>
      </c>
      <c r="BM183" s="132" t="s">
        <v>280</v>
      </c>
    </row>
    <row r="184" spans="2:65" s="11" customFormat="1" ht="22.7" customHeight="1">
      <c r="B184" s="109"/>
      <c r="D184" s="110" t="s">
        <v>73</v>
      </c>
      <c r="E184" s="118" t="s">
        <v>189</v>
      </c>
      <c r="F184" s="118" t="s">
        <v>281</v>
      </c>
      <c r="J184" s="119">
        <f>BK184</f>
        <v>0</v>
      </c>
      <c r="L184" s="109"/>
      <c r="M184" s="113"/>
      <c r="P184" s="114">
        <f>SUM(P185:P193)</f>
        <v>124.87287000000001</v>
      </c>
      <c r="R184" s="114">
        <f>SUM(R185:R193)</f>
        <v>4.8467170000000008</v>
      </c>
      <c r="T184" s="115">
        <f>SUM(T185:T193)</f>
        <v>0</v>
      </c>
      <c r="AR184" s="110" t="s">
        <v>82</v>
      </c>
      <c r="AT184" s="116" t="s">
        <v>73</v>
      </c>
      <c r="AU184" s="116" t="s">
        <v>82</v>
      </c>
      <c r="AY184" s="110" t="s">
        <v>152</v>
      </c>
      <c r="BK184" s="117">
        <f>SUM(BK185:BK193)</f>
        <v>0</v>
      </c>
    </row>
    <row r="185" spans="2:65" s="1" customFormat="1" ht="24.2" customHeight="1">
      <c r="B185" s="120"/>
      <c r="C185" s="121">
        <v>38</v>
      </c>
      <c r="D185" s="121" t="s">
        <v>154</v>
      </c>
      <c r="E185" s="122" t="s">
        <v>282</v>
      </c>
      <c r="F185" s="123" t="s">
        <v>283</v>
      </c>
      <c r="G185" s="124" t="s">
        <v>200</v>
      </c>
      <c r="H185" s="125">
        <v>278</v>
      </c>
      <c r="I185" s="126"/>
      <c r="J185" s="126">
        <f t="shared" ref="J185:J193" si="41">ROUND(I185*H185,2)</f>
        <v>0</v>
      </c>
      <c r="K185" s="127"/>
      <c r="L185" s="25"/>
      <c r="M185" s="128" t="s">
        <v>1</v>
      </c>
      <c r="N185" s="129" t="s">
        <v>40</v>
      </c>
      <c r="O185" s="130">
        <v>7.6999999999999999E-2</v>
      </c>
      <c r="P185" s="130">
        <f t="shared" ref="P185:P193" si="42">O185*H185</f>
        <v>21.405999999999999</v>
      </c>
      <c r="Q185" s="130">
        <v>1.653E-2</v>
      </c>
      <c r="R185" s="130">
        <f t="shared" ref="R185:R193" si="43">Q185*H185</f>
        <v>4.5953400000000002</v>
      </c>
      <c r="S185" s="130">
        <v>0</v>
      </c>
      <c r="T185" s="131">
        <f t="shared" ref="T185:T193" si="44">S185*H185</f>
        <v>0</v>
      </c>
      <c r="AR185" s="132" t="s">
        <v>158</v>
      </c>
      <c r="AT185" s="132" t="s">
        <v>154</v>
      </c>
      <c r="AU185" s="132" t="s">
        <v>159</v>
      </c>
      <c r="AY185" s="13" t="s">
        <v>152</v>
      </c>
      <c r="BE185" s="133">
        <f t="shared" ref="BE185:BE193" si="45">IF(N185="základná",J185,0)</f>
        <v>0</v>
      </c>
      <c r="BF185" s="133">
        <f t="shared" ref="BF185:BF193" si="46">IF(N185="znížená",J185,0)</f>
        <v>0</v>
      </c>
      <c r="BG185" s="133">
        <f t="shared" ref="BG185:BG193" si="47">IF(N185="zákl. prenesená",J185,0)</f>
        <v>0</v>
      </c>
      <c r="BH185" s="133">
        <f t="shared" ref="BH185:BH193" si="48">IF(N185="zníž. prenesená",J185,0)</f>
        <v>0</v>
      </c>
      <c r="BI185" s="133">
        <f t="shared" ref="BI185:BI193" si="49">IF(N185="nulová",J185,0)</f>
        <v>0</v>
      </c>
      <c r="BJ185" s="13" t="s">
        <v>159</v>
      </c>
      <c r="BK185" s="133">
        <f t="shared" ref="BK185:BK193" si="50">ROUND(I185*H185,2)</f>
        <v>0</v>
      </c>
      <c r="BL185" s="13" t="s">
        <v>158</v>
      </c>
      <c r="BM185" s="132" t="s">
        <v>284</v>
      </c>
    </row>
    <row r="186" spans="2:65" s="1" customFormat="1" ht="37.700000000000003" customHeight="1">
      <c r="B186" s="120"/>
      <c r="C186" s="121">
        <v>39</v>
      </c>
      <c r="D186" s="121" t="s">
        <v>154</v>
      </c>
      <c r="E186" s="122" t="s">
        <v>285</v>
      </c>
      <c r="F186" s="123" t="s">
        <v>286</v>
      </c>
      <c r="G186" s="124" t="s">
        <v>200</v>
      </c>
      <c r="H186" s="125">
        <v>556</v>
      </c>
      <c r="I186" s="126"/>
      <c r="J186" s="126">
        <f t="shared" si="41"/>
        <v>0</v>
      </c>
      <c r="K186" s="127"/>
      <c r="L186" s="25"/>
      <c r="M186" s="128" t="s">
        <v>1</v>
      </c>
      <c r="N186" s="129" t="s">
        <v>40</v>
      </c>
      <c r="O186" s="130">
        <v>2E-3</v>
      </c>
      <c r="P186" s="130">
        <f t="shared" si="42"/>
        <v>1.1120000000000001</v>
      </c>
      <c r="Q186" s="130">
        <v>0</v>
      </c>
      <c r="R186" s="130">
        <f t="shared" si="43"/>
        <v>0</v>
      </c>
      <c r="S186" s="130">
        <v>0</v>
      </c>
      <c r="T186" s="131">
        <f t="shared" si="44"/>
        <v>0</v>
      </c>
      <c r="AR186" s="132" t="s">
        <v>158</v>
      </c>
      <c r="AT186" s="132" t="s">
        <v>154</v>
      </c>
      <c r="AU186" s="132" t="s">
        <v>159</v>
      </c>
      <c r="AY186" s="13" t="s">
        <v>152</v>
      </c>
      <c r="BE186" s="133">
        <f t="shared" si="45"/>
        <v>0</v>
      </c>
      <c r="BF186" s="133">
        <f t="shared" si="46"/>
        <v>0</v>
      </c>
      <c r="BG186" s="133">
        <f t="shared" si="47"/>
        <v>0</v>
      </c>
      <c r="BH186" s="133">
        <f t="shared" si="48"/>
        <v>0</v>
      </c>
      <c r="BI186" s="133">
        <f t="shared" si="49"/>
        <v>0</v>
      </c>
      <c r="BJ186" s="13" t="s">
        <v>159</v>
      </c>
      <c r="BK186" s="133">
        <f t="shared" si="50"/>
        <v>0</v>
      </c>
      <c r="BL186" s="13" t="s">
        <v>158</v>
      </c>
      <c r="BM186" s="132" t="s">
        <v>287</v>
      </c>
    </row>
    <row r="187" spans="2:65" s="1" customFormat="1" ht="24.2" customHeight="1">
      <c r="B187" s="120"/>
      <c r="C187" s="121">
        <v>40</v>
      </c>
      <c r="D187" s="121" t="s">
        <v>154</v>
      </c>
      <c r="E187" s="122" t="s">
        <v>288</v>
      </c>
      <c r="F187" s="123" t="s">
        <v>289</v>
      </c>
      <c r="G187" s="124" t="s">
        <v>200</v>
      </c>
      <c r="H187" s="125">
        <v>278</v>
      </c>
      <c r="I187" s="126"/>
      <c r="J187" s="126">
        <f t="shared" si="41"/>
        <v>0</v>
      </c>
      <c r="K187" s="127"/>
      <c r="L187" s="25"/>
      <c r="M187" s="128" t="s">
        <v>1</v>
      </c>
      <c r="N187" s="129" t="s">
        <v>40</v>
      </c>
      <c r="O187" s="130">
        <v>6.4000000000000001E-2</v>
      </c>
      <c r="P187" s="130">
        <f t="shared" si="42"/>
        <v>17.792000000000002</v>
      </c>
      <c r="Q187" s="130">
        <v>0</v>
      </c>
      <c r="R187" s="130">
        <f t="shared" si="43"/>
        <v>0</v>
      </c>
      <c r="S187" s="130">
        <v>0</v>
      </c>
      <c r="T187" s="131">
        <f t="shared" si="44"/>
        <v>0</v>
      </c>
      <c r="AR187" s="132" t="s">
        <v>158</v>
      </c>
      <c r="AT187" s="132" t="s">
        <v>154</v>
      </c>
      <c r="AU187" s="132" t="s">
        <v>159</v>
      </c>
      <c r="AY187" s="13" t="s">
        <v>152</v>
      </c>
      <c r="BE187" s="133">
        <f t="shared" si="45"/>
        <v>0</v>
      </c>
      <c r="BF187" s="133">
        <f t="shared" si="46"/>
        <v>0</v>
      </c>
      <c r="BG187" s="133">
        <f t="shared" si="47"/>
        <v>0</v>
      </c>
      <c r="BH187" s="133">
        <f t="shared" si="48"/>
        <v>0</v>
      </c>
      <c r="BI187" s="133">
        <f t="shared" si="49"/>
        <v>0</v>
      </c>
      <c r="BJ187" s="13" t="s">
        <v>159</v>
      </c>
      <c r="BK187" s="133">
        <f t="shared" si="50"/>
        <v>0</v>
      </c>
      <c r="BL187" s="13" t="s">
        <v>158</v>
      </c>
      <c r="BM187" s="132" t="s">
        <v>290</v>
      </c>
    </row>
    <row r="188" spans="2:65" s="1" customFormat="1" ht="24.2" customHeight="1">
      <c r="B188" s="120"/>
      <c r="C188" s="121">
        <v>41</v>
      </c>
      <c r="D188" s="121" t="s">
        <v>154</v>
      </c>
      <c r="E188" s="122" t="s">
        <v>291</v>
      </c>
      <c r="F188" s="123" t="s">
        <v>292</v>
      </c>
      <c r="G188" s="124" t="s">
        <v>200</v>
      </c>
      <c r="H188" s="125">
        <v>127.21</v>
      </c>
      <c r="I188" s="126"/>
      <c r="J188" s="126">
        <f t="shared" si="41"/>
        <v>0</v>
      </c>
      <c r="K188" s="127"/>
      <c r="L188" s="25"/>
      <c r="M188" s="128" t="s">
        <v>1</v>
      </c>
      <c r="N188" s="129" t="s">
        <v>40</v>
      </c>
      <c r="O188" s="130">
        <v>9.9000000000000005E-2</v>
      </c>
      <c r="P188" s="130">
        <f t="shared" si="42"/>
        <v>12.59379</v>
      </c>
      <c r="Q188" s="130">
        <v>1.5299999999999999E-3</v>
      </c>
      <c r="R188" s="130">
        <f t="shared" si="43"/>
        <v>0.19463129999999998</v>
      </c>
      <c r="S188" s="130">
        <v>0</v>
      </c>
      <c r="T188" s="131">
        <f t="shared" si="44"/>
        <v>0</v>
      </c>
      <c r="AR188" s="132" t="s">
        <v>158</v>
      </c>
      <c r="AT188" s="132" t="s">
        <v>154</v>
      </c>
      <c r="AU188" s="132" t="s">
        <v>159</v>
      </c>
      <c r="AY188" s="13" t="s">
        <v>152</v>
      </c>
      <c r="BE188" s="133">
        <f t="shared" si="45"/>
        <v>0</v>
      </c>
      <c r="BF188" s="133">
        <f t="shared" si="46"/>
        <v>0</v>
      </c>
      <c r="BG188" s="133">
        <f t="shared" si="47"/>
        <v>0</v>
      </c>
      <c r="BH188" s="133">
        <f t="shared" si="48"/>
        <v>0</v>
      </c>
      <c r="BI188" s="133">
        <f t="shared" si="49"/>
        <v>0</v>
      </c>
      <c r="BJ188" s="13" t="s">
        <v>159</v>
      </c>
      <c r="BK188" s="133">
        <f t="shared" si="50"/>
        <v>0</v>
      </c>
      <c r="BL188" s="13" t="s">
        <v>158</v>
      </c>
      <c r="BM188" s="132" t="s">
        <v>293</v>
      </c>
    </row>
    <row r="189" spans="2:65" s="1" customFormat="1" ht="14.45" customHeight="1">
      <c r="B189" s="120"/>
      <c r="C189" s="121">
        <v>42</v>
      </c>
      <c r="D189" s="121" t="s">
        <v>154</v>
      </c>
      <c r="E189" s="122" t="s">
        <v>294</v>
      </c>
      <c r="F189" s="123" t="s">
        <v>295</v>
      </c>
      <c r="G189" s="124" t="s">
        <v>200</v>
      </c>
      <c r="H189" s="125">
        <v>127.21</v>
      </c>
      <c r="I189" s="126"/>
      <c r="J189" s="126">
        <f t="shared" si="41"/>
        <v>0</v>
      </c>
      <c r="K189" s="127"/>
      <c r="L189" s="25"/>
      <c r="M189" s="128" t="s">
        <v>1</v>
      </c>
      <c r="N189" s="129" t="s">
        <v>40</v>
      </c>
      <c r="O189" s="130">
        <v>0.32400000000000001</v>
      </c>
      <c r="P189" s="130">
        <f t="shared" si="42"/>
        <v>41.21604</v>
      </c>
      <c r="Q189" s="130">
        <v>5.0000000000000002E-5</v>
      </c>
      <c r="R189" s="130">
        <f t="shared" si="43"/>
        <v>6.3604999999999998E-3</v>
      </c>
      <c r="S189" s="130">
        <v>0</v>
      </c>
      <c r="T189" s="131">
        <f t="shared" si="44"/>
        <v>0</v>
      </c>
      <c r="AR189" s="132" t="s">
        <v>158</v>
      </c>
      <c r="AT189" s="132" t="s">
        <v>154</v>
      </c>
      <c r="AU189" s="132" t="s">
        <v>159</v>
      </c>
      <c r="AY189" s="13" t="s">
        <v>152</v>
      </c>
      <c r="BE189" s="133">
        <f t="shared" si="45"/>
        <v>0</v>
      </c>
      <c r="BF189" s="133">
        <f t="shared" si="46"/>
        <v>0</v>
      </c>
      <c r="BG189" s="133">
        <f t="shared" si="47"/>
        <v>0</v>
      </c>
      <c r="BH189" s="133">
        <f t="shared" si="48"/>
        <v>0</v>
      </c>
      <c r="BI189" s="133">
        <f t="shared" si="49"/>
        <v>0</v>
      </c>
      <c r="BJ189" s="13" t="s">
        <v>159</v>
      </c>
      <c r="BK189" s="133">
        <f t="shared" si="50"/>
        <v>0</v>
      </c>
      <c r="BL189" s="13" t="s">
        <v>158</v>
      </c>
      <c r="BM189" s="132" t="s">
        <v>296</v>
      </c>
    </row>
    <row r="190" spans="2:65" s="1" customFormat="1" ht="14.45" customHeight="1">
      <c r="B190" s="120"/>
      <c r="C190" s="121">
        <v>43</v>
      </c>
      <c r="D190" s="121" t="s">
        <v>154</v>
      </c>
      <c r="E190" s="122" t="s">
        <v>297</v>
      </c>
      <c r="F190" s="123" t="s">
        <v>298</v>
      </c>
      <c r="G190" s="124" t="s">
        <v>226</v>
      </c>
      <c r="H190" s="125">
        <v>55.42</v>
      </c>
      <c r="I190" s="126"/>
      <c r="J190" s="126">
        <f t="shared" si="41"/>
        <v>0</v>
      </c>
      <c r="K190" s="127"/>
      <c r="L190" s="25"/>
      <c r="M190" s="128" t="s">
        <v>1</v>
      </c>
      <c r="N190" s="129" t="s">
        <v>40</v>
      </c>
      <c r="O190" s="130">
        <v>0.188</v>
      </c>
      <c r="P190" s="130">
        <f t="shared" si="42"/>
        <v>10.41896</v>
      </c>
      <c r="Q190" s="130">
        <v>5.0000000000000001E-4</v>
      </c>
      <c r="R190" s="130">
        <f t="shared" si="43"/>
        <v>2.7710000000000002E-2</v>
      </c>
      <c r="S190" s="130">
        <v>0</v>
      </c>
      <c r="T190" s="131">
        <f t="shared" si="44"/>
        <v>0</v>
      </c>
      <c r="AR190" s="132" t="s">
        <v>158</v>
      </c>
      <c r="AT190" s="132" t="s">
        <v>154</v>
      </c>
      <c r="AU190" s="132" t="s">
        <v>159</v>
      </c>
      <c r="AY190" s="13" t="s">
        <v>152</v>
      </c>
      <c r="BE190" s="133">
        <f t="shared" si="45"/>
        <v>0</v>
      </c>
      <c r="BF190" s="133">
        <f t="shared" si="46"/>
        <v>0</v>
      </c>
      <c r="BG190" s="133">
        <f t="shared" si="47"/>
        <v>0</v>
      </c>
      <c r="BH190" s="133">
        <f t="shared" si="48"/>
        <v>0</v>
      </c>
      <c r="BI190" s="133">
        <f t="shared" si="49"/>
        <v>0</v>
      </c>
      <c r="BJ190" s="13" t="s">
        <v>159</v>
      </c>
      <c r="BK190" s="133">
        <f t="shared" si="50"/>
        <v>0</v>
      </c>
      <c r="BL190" s="13" t="s">
        <v>158</v>
      </c>
      <c r="BM190" s="132" t="s">
        <v>299</v>
      </c>
    </row>
    <row r="191" spans="2:65" s="1" customFormat="1" ht="26.1">
      <c r="B191" s="120"/>
      <c r="C191" s="121">
        <v>44</v>
      </c>
      <c r="D191" s="121" t="s">
        <v>154</v>
      </c>
      <c r="E191" s="122" t="s">
        <v>300</v>
      </c>
      <c r="F191" s="123" t="s">
        <v>301</v>
      </c>
      <c r="G191" s="124" t="s">
        <v>226</v>
      </c>
      <c r="H191" s="125">
        <v>67.44</v>
      </c>
      <c r="I191" s="126"/>
      <c r="J191" s="126">
        <f t="shared" si="41"/>
        <v>0</v>
      </c>
      <c r="K191" s="127"/>
      <c r="L191" s="25"/>
      <c r="M191" s="128" t="s">
        <v>1</v>
      </c>
      <c r="N191" s="129" t="s">
        <v>40</v>
      </c>
      <c r="O191" s="130">
        <v>9.4E-2</v>
      </c>
      <c r="P191" s="130">
        <f t="shared" si="42"/>
        <v>6.3393600000000001</v>
      </c>
      <c r="Q191" s="130">
        <v>2.3000000000000001E-4</v>
      </c>
      <c r="R191" s="130">
        <f t="shared" si="43"/>
        <v>1.5511199999999999E-2</v>
      </c>
      <c r="S191" s="130">
        <v>0</v>
      </c>
      <c r="T191" s="131">
        <f t="shared" si="44"/>
        <v>0</v>
      </c>
      <c r="AR191" s="132" t="s">
        <v>158</v>
      </c>
      <c r="AT191" s="132" t="s">
        <v>154</v>
      </c>
      <c r="AU191" s="132" t="s">
        <v>159</v>
      </c>
      <c r="AY191" s="13" t="s">
        <v>152</v>
      </c>
      <c r="BE191" s="133">
        <f t="shared" si="45"/>
        <v>0</v>
      </c>
      <c r="BF191" s="133">
        <f t="shared" si="46"/>
        <v>0</v>
      </c>
      <c r="BG191" s="133">
        <f t="shared" si="47"/>
        <v>0</v>
      </c>
      <c r="BH191" s="133">
        <f t="shared" si="48"/>
        <v>0</v>
      </c>
      <c r="BI191" s="133">
        <f t="shared" si="49"/>
        <v>0</v>
      </c>
      <c r="BJ191" s="13" t="s">
        <v>159</v>
      </c>
      <c r="BK191" s="133">
        <f t="shared" si="50"/>
        <v>0</v>
      </c>
      <c r="BL191" s="13" t="s">
        <v>158</v>
      </c>
      <c r="BM191" s="132" t="s">
        <v>302</v>
      </c>
    </row>
    <row r="192" spans="2:65" s="1" customFormat="1" ht="14.45" customHeight="1">
      <c r="B192" s="120"/>
      <c r="C192" s="121">
        <v>45</v>
      </c>
      <c r="D192" s="121" t="s">
        <v>154</v>
      </c>
      <c r="E192" s="122" t="s">
        <v>303</v>
      </c>
      <c r="F192" s="123" t="s">
        <v>304</v>
      </c>
      <c r="G192" s="124" t="s">
        <v>226</v>
      </c>
      <c r="H192" s="125">
        <v>81.44</v>
      </c>
      <c r="I192" s="126"/>
      <c r="J192" s="126">
        <f t="shared" si="41"/>
        <v>0</v>
      </c>
      <c r="K192" s="127"/>
      <c r="L192" s="25"/>
      <c r="M192" s="128" t="s">
        <v>1</v>
      </c>
      <c r="N192" s="129" t="s">
        <v>40</v>
      </c>
      <c r="O192" s="130">
        <v>9.4E-2</v>
      </c>
      <c r="P192" s="130">
        <f t="shared" si="42"/>
        <v>7.6553599999999999</v>
      </c>
      <c r="Q192" s="130">
        <v>3.0000000000000001E-5</v>
      </c>
      <c r="R192" s="130">
        <f t="shared" si="43"/>
        <v>2.4432E-3</v>
      </c>
      <c r="S192" s="130">
        <v>0</v>
      </c>
      <c r="T192" s="131">
        <f t="shared" si="44"/>
        <v>0</v>
      </c>
      <c r="AR192" s="132" t="s">
        <v>158</v>
      </c>
      <c r="AT192" s="132" t="s">
        <v>154</v>
      </c>
      <c r="AU192" s="132" t="s">
        <v>159</v>
      </c>
      <c r="AY192" s="13" t="s">
        <v>152</v>
      </c>
      <c r="BE192" s="133">
        <f t="shared" si="45"/>
        <v>0</v>
      </c>
      <c r="BF192" s="133">
        <f t="shared" si="46"/>
        <v>0</v>
      </c>
      <c r="BG192" s="133">
        <f t="shared" si="47"/>
        <v>0</v>
      </c>
      <c r="BH192" s="133">
        <f t="shared" si="48"/>
        <v>0</v>
      </c>
      <c r="BI192" s="133">
        <f t="shared" si="49"/>
        <v>0</v>
      </c>
      <c r="BJ192" s="13" t="s">
        <v>159</v>
      </c>
      <c r="BK192" s="133">
        <f t="shared" si="50"/>
        <v>0</v>
      </c>
      <c r="BL192" s="13" t="s">
        <v>158</v>
      </c>
      <c r="BM192" s="132" t="s">
        <v>305</v>
      </c>
    </row>
    <row r="193" spans="2:65" s="1" customFormat="1" ht="14.45" customHeight="1">
      <c r="B193" s="120"/>
      <c r="C193" s="121">
        <v>46</v>
      </c>
      <c r="D193" s="121" t="s">
        <v>154</v>
      </c>
      <c r="E193" s="122" t="s">
        <v>306</v>
      </c>
      <c r="F193" s="123" t="s">
        <v>307</v>
      </c>
      <c r="G193" s="124" t="s">
        <v>226</v>
      </c>
      <c r="H193" s="125">
        <v>67.44</v>
      </c>
      <c r="I193" s="126"/>
      <c r="J193" s="126">
        <f t="shared" si="41"/>
        <v>0</v>
      </c>
      <c r="K193" s="127"/>
      <c r="L193" s="25"/>
      <c r="M193" s="128" t="s">
        <v>1</v>
      </c>
      <c r="N193" s="129" t="s">
        <v>40</v>
      </c>
      <c r="O193" s="130">
        <v>9.4E-2</v>
      </c>
      <c r="P193" s="130">
        <f t="shared" si="42"/>
        <v>6.3393600000000001</v>
      </c>
      <c r="Q193" s="130">
        <v>6.9999999999999994E-5</v>
      </c>
      <c r="R193" s="130">
        <f t="shared" si="43"/>
        <v>4.7207999999999998E-3</v>
      </c>
      <c r="S193" s="130">
        <v>0</v>
      </c>
      <c r="T193" s="131">
        <f t="shared" si="44"/>
        <v>0</v>
      </c>
      <c r="AR193" s="132" t="s">
        <v>158</v>
      </c>
      <c r="AT193" s="132" t="s">
        <v>154</v>
      </c>
      <c r="AU193" s="132" t="s">
        <v>159</v>
      </c>
      <c r="AY193" s="13" t="s">
        <v>152</v>
      </c>
      <c r="BE193" s="133">
        <f t="shared" si="45"/>
        <v>0</v>
      </c>
      <c r="BF193" s="133">
        <f t="shared" si="46"/>
        <v>0</v>
      </c>
      <c r="BG193" s="133">
        <f t="shared" si="47"/>
        <v>0</v>
      </c>
      <c r="BH193" s="133">
        <f t="shared" si="48"/>
        <v>0</v>
      </c>
      <c r="BI193" s="133">
        <f t="shared" si="49"/>
        <v>0</v>
      </c>
      <c r="BJ193" s="13" t="s">
        <v>159</v>
      </c>
      <c r="BK193" s="133">
        <f t="shared" si="50"/>
        <v>0</v>
      </c>
      <c r="BL193" s="13" t="s">
        <v>158</v>
      </c>
      <c r="BM193" s="132" t="s">
        <v>308</v>
      </c>
    </row>
    <row r="194" spans="2:65" s="11" customFormat="1" ht="22.7" customHeight="1">
      <c r="B194" s="109"/>
      <c r="D194" s="110" t="s">
        <v>73</v>
      </c>
      <c r="E194" s="118" t="s">
        <v>309</v>
      </c>
      <c r="F194" s="118" t="s">
        <v>310</v>
      </c>
      <c r="J194" s="119">
        <f>BK194</f>
        <v>0</v>
      </c>
      <c r="L194" s="109"/>
      <c r="M194" s="113"/>
      <c r="P194" s="114">
        <f>P195</f>
        <v>130.98317799999998</v>
      </c>
      <c r="R194" s="114">
        <f>R195</f>
        <v>0</v>
      </c>
      <c r="T194" s="115">
        <f>T195</f>
        <v>0</v>
      </c>
      <c r="AR194" s="110" t="s">
        <v>82</v>
      </c>
      <c r="AT194" s="116" t="s">
        <v>73</v>
      </c>
      <c r="AU194" s="116" t="s">
        <v>82</v>
      </c>
      <c r="AY194" s="110" t="s">
        <v>152</v>
      </c>
      <c r="BK194" s="117">
        <f>BK195</f>
        <v>0</v>
      </c>
    </row>
    <row r="195" spans="2:65" s="1" customFormat="1" ht="24.2" customHeight="1">
      <c r="B195" s="120"/>
      <c r="C195" s="121">
        <v>47</v>
      </c>
      <c r="D195" s="121" t="s">
        <v>154</v>
      </c>
      <c r="E195" s="122" t="s">
        <v>311</v>
      </c>
      <c r="F195" s="123" t="s">
        <v>312</v>
      </c>
      <c r="G195" s="124" t="s">
        <v>186</v>
      </c>
      <c r="H195" s="125">
        <v>145.86099999999999</v>
      </c>
      <c r="I195" s="126"/>
      <c r="J195" s="126">
        <f>ROUND(I195*H195,2)</f>
        <v>0</v>
      </c>
      <c r="K195" s="127"/>
      <c r="L195" s="25"/>
      <c r="M195" s="128" t="s">
        <v>1</v>
      </c>
      <c r="N195" s="129" t="s">
        <v>40</v>
      </c>
      <c r="O195" s="130">
        <v>0.89800000000000002</v>
      </c>
      <c r="P195" s="130">
        <f>O195*H195</f>
        <v>130.98317799999998</v>
      </c>
      <c r="Q195" s="130">
        <v>0</v>
      </c>
      <c r="R195" s="130">
        <f>Q195*H195</f>
        <v>0</v>
      </c>
      <c r="S195" s="130">
        <v>0</v>
      </c>
      <c r="T195" s="131">
        <f>S195*H195</f>
        <v>0</v>
      </c>
      <c r="AR195" s="132" t="s">
        <v>158</v>
      </c>
      <c r="AT195" s="132" t="s">
        <v>154</v>
      </c>
      <c r="AU195" s="132" t="s">
        <v>159</v>
      </c>
      <c r="AY195" s="13" t="s">
        <v>152</v>
      </c>
      <c r="BE195" s="133">
        <f>IF(N195="základná",J195,0)</f>
        <v>0</v>
      </c>
      <c r="BF195" s="133">
        <f>IF(N195="znížená",J195,0)</f>
        <v>0</v>
      </c>
      <c r="BG195" s="133">
        <f>IF(N195="zákl. prenesená",J195,0)</f>
        <v>0</v>
      </c>
      <c r="BH195" s="133">
        <f>IF(N195="zníž. prenesená",J195,0)</f>
        <v>0</v>
      </c>
      <c r="BI195" s="133">
        <f>IF(N195="nulová",J195,0)</f>
        <v>0</v>
      </c>
      <c r="BJ195" s="13" t="s">
        <v>159</v>
      </c>
      <c r="BK195" s="133">
        <f>ROUND(I195*H195,2)</f>
        <v>0</v>
      </c>
      <c r="BL195" s="13" t="s">
        <v>158</v>
      </c>
      <c r="BM195" s="132" t="s">
        <v>313</v>
      </c>
    </row>
    <row r="196" spans="2:65" s="11" customFormat="1" ht="26.1" customHeight="1">
      <c r="B196" s="109"/>
      <c r="D196" s="110" t="s">
        <v>73</v>
      </c>
      <c r="E196" s="111" t="s">
        <v>314</v>
      </c>
      <c r="F196" s="111" t="s">
        <v>315</v>
      </c>
      <c r="J196" s="112">
        <f>J197+J202+J211+J227+J240+J248+J255+J282+J290+J294+J304+J308+J312+J316</f>
        <v>0</v>
      </c>
      <c r="L196" s="109"/>
      <c r="M196" s="113"/>
      <c r="P196" s="114">
        <f>P197+P202+P211+P227+P240+P248+P255+P282+P290+P294+P304+P308+P312+P316+P323</f>
        <v>2056.23448766</v>
      </c>
      <c r="R196" s="114">
        <f>R197+R202+R211+R227+R240+R248+R255+R282+R290+R294+R304+R308+R312+R316+R323</f>
        <v>424.13182451160009</v>
      </c>
      <c r="T196" s="115">
        <f>T197+T202+T211+T227+T240+T248+T255+T282+T290+T294+T304+T308+T312+T316+T323</f>
        <v>0</v>
      </c>
      <c r="AR196" s="110" t="s">
        <v>159</v>
      </c>
      <c r="AT196" s="116" t="s">
        <v>73</v>
      </c>
      <c r="AU196" s="116" t="s">
        <v>74</v>
      </c>
      <c r="AY196" s="110" t="s">
        <v>152</v>
      </c>
      <c r="BK196" s="117">
        <f>BK197+BK202+BK211+BK227+BK240+BK248+BK255+BK282+BK290+BK294+BK304+BK308+BK312+BK316+BK323</f>
        <v>0</v>
      </c>
    </row>
    <row r="197" spans="2:65" s="11" customFormat="1" ht="22.7" customHeight="1">
      <c r="B197" s="109"/>
      <c r="D197" s="110" t="s">
        <v>73</v>
      </c>
      <c r="E197" s="118" t="s">
        <v>316</v>
      </c>
      <c r="F197" s="118" t="s">
        <v>317</v>
      </c>
      <c r="J197" s="119">
        <f>BK197</f>
        <v>0</v>
      </c>
      <c r="L197" s="109"/>
      <c r="M197" s="113"/>
      <c r="P197" s="114">
        <f>SUM(P198:P201)</f>
        <v>15.939770000000003</v>
      </c>
      <c r="R197" s="114">
        <f>SUM(R198:R201)</f>
        <v>0.1350008</v>
      </c>
      <c r="T197" s="115">
        <f>SUM(T198:T201)</f>
        <v>0</v>
      </c>
      <c r="AR197" s="110" t="s">
        <v>159</v>
      </c>
      <c r="AT197" s="116" t="s">
        <v>73</v>
      </c>
      <c r="AU197" s="116" t="s">
        <v>82</v>
      </c>
      <c r="AY197" s="110" t="s">
        <v>152</v>
      </c>
      <c r="BK197" s="117">
        <f>SUM(BK198:BK201)</f>
        <v>0</v>
      </c>
    </row>
    <row r="198" spans="2:65" s="1" customFormat="1" ht="24.2" customHeight="1">
      <c r="B198" s="120"/>
      <c r="C198" s="121">
        <v>48</v>
      </c>
      <c r="D198" s="121" t="s">
        <v>154</v>
      </c>
      <c r="E198" s="122" t="s">
        <v>318</v>
      </c>
      <c r="F198" s="123" t="s">
        <v>319</v>
      </c>
      <c r="G198" s="124" t="s">
        <v>200</v>
      </c>
      <c r="H198" s="125">
        <v>98.01</v>
      </c>
      <c r="I198" s="126"/>
      <c r="J198" s="126">
        <f>ROUND(I198*H198,2)</f>
        <v>0</v>
      </c>
      <c r="K198" s="127"/>
      <c r="L198" s="25"/>
      <c r="M198" s="128" t="s">
        <v>1</v>
      </c>
      <c r="N198" s="129" t="s">
        <v>40</v>
      </c>
      <c r="O198" s="130">
        <v>0.13300000000000001</v>
      </c>
      <c r="P198" s="130">
        <f>O198*H198</f>
        <v>13.035330000000002</v>
      </c>
      <c r="Q198" s="130">
        <v>1.08E-3</v>
      </c>
      <c r="R198" s="130">
        <f>Q198*H198</f>
        <v>0.10585080000000001</v>
      </c>
      <c r="S198" s="130">
        <v>0</v>
      </c>
      <c r="T198" s="131">
        <f>S198*H198</f>
        <v>0</v>
      </c>
      <c r="AR198" s="132" t="s">
        <v>320</v>
      </c>
      <c r="AT198" s="132" t="s">
        <v>154</v>
      </c>
      <c r="AU198" s="132" t="s">
        <v>159</v>
      </c>
      <c r="AY198" s="13" t="s">
        <v>152</v>
      </c>
      <c r="BE198" s="133">
        <f>IF(N198="základná",J198,0)</f>
        <v>0</v>
      </c>
      <c r="BF198" s="133">
        <f>IF(N198="znížená",J198,0)</f>
        <v>0</v>
      </c>
      <c r="BG198" s="133">
        <f>IF(N198="zákl. prenesená",J198,0)</f>
        <v>0</v>
      </c>
      <c r="BH198" s="133">
        <f>IF(N198="zníž. prenesená",J198,0)</f>
        <v>0</v>
      </c>
      <c r="BI198" s="133">
        <f>IF(N198="nulová",J198,0)</f>
        <v>0</v>
      </c>
      <c r="BJ198" s="13" t="s">
        <v>159</v>
      </c>
      <c r="BK198" s="133">
        <f>ROUND(I198*H198,2)</f>
        <v>0</v>
      </c>
      <c r="BL198" s="13" t="s">
        <v>320</v>
      </c>
      <c r="BM198" s="132" t="s">
        <v>321</v>
      </c>
    </row>
    <row r="199" spans="2:65" s="1" customFormat="1" ht="24.2" customHeight="1">
      <c r="B199" s="120"/>
      <c r="C199" s="121">
        <v>49</v>
      </c>
      <c r="D199" s="121" t="s">
        <v>154</v>
      </c>
      <c r="E199" s="122" t="s">
        <v>322</v>
      </c>
      <c r="F199" s="123" t="s">
        <v>323</v>
      </c>
      <c r="G199" s="124" t="s">
        <v>200</v>
      </c>
      <c r="H199" s="125">
        <v>26.404</v>
      </c>
      <c r="I199" s="126"/>
      <c r="J199" s="126">
        <f>ROUND(I199*H199,2)</f>
        <v>0</v>
      </c>
      <c r="K199" s="127"/>
      <c r="L199" s="25"/>
      <c r="M199" s="128" t="s">
        <v>1</v>
      </c>
      <c r="N199" s="129" t="s">
        <v>40</v>
      </c>
      <c r="O199" s="130">
        <v>0.11</v>
      </c>
      <c r="P199" s="130">
        <f>O199*H199</f>
        <v>2.9044400000000001</v>
      </c>
      <c r="Q199" s="130">
        <v>0</v>
      </c>
      <c r="R199" s="130">
        <f>Q199*H199</f>
        <v>0</v>
      </c>
      <c r="S199" s="130">
        <v>0</v>
      </c>
      <c r="T199" s="131">
        <f>S199*H199</f>
        <v>0</v>
      </c>
      <c r="AR199" s="132" t="s">
        <v>320</v>
      </c>
      <c r="AT199" s="132" t="s">
        <v>154</v>
      </c>
      <c r="AU199" s="132" t="s">
        <v>159</v>
      </c>
      <c r="AY199" s="13" t="s">
        <v>152</v>
      </c>
      <c r="BE199" s="133">
        <f>IF(N199="základná",J199,0)</f>
        <v>0</v>
      </c>
      <c r="BF199" s="133">
        <f>IF(N199="znížená",J199,0)</f>
        <v>0</v>
      </c>
      <c r="BG199" s="133">
        <f>IF(N199="zákl. prenesená",J199,0)</f>
        <v>0</v>
      </c>
      <c r="BH199" s="133">
        <f>IF(N199="zníž. prenesená",J199,0)</f>
        <v>0</v>
      </c>
      <c r="BI199" s="133">
        <f>IF(N199="nulová",J199,0)</f>
        <v>0</v>
      </c>
      <c r="BJ199" s="13" t="s">
        <v>159</v>
      </c>
      <c r="BK199" s="133">
        <f>ROUND(I199*H199,2)</f>
        <v>0</v>
      </c>
      <c r="BL199" s="13" t="s">
        <v>320</v>
      </c>
      <c r="BM199" s="132" t="s">
        <v>324</v>
      </c>
    </row>
    <row r="200" spans="2:65" s="1" customFormat="1" ht="24.2" customHeight="1">
      <c r="B200" s="120"/>
      <c r="C200" s="134">
        <v>50</v>
      </c>
      <c r="D200" s="134" t="s">
        <v>203</v>
      </c>
      <c r="E200" s="135" t="s">
        <v>325</v>
      </c>
      <c r="F200" s="136" t="s">
        <v>326</v>
      </c>
      <c r="G200" s="137" t="s">
        <v>327</v>
      </c>
      <c r="H200" s="138">
        <v>29.15</v>
      </c>
      <c r="I200" s="139"/>
      <c r="J200" s="139">
        <f>ROUND(I200*H200,2)</f>
        <v>0</v>
      </c>
      <c r="K200" s="140"/>
      <c r="L200" s="141"/>
      <c r="M200" s="142" t="s">
        <v>1</v>
      </c>
      <c r="N200" s="143" t="s">
        <v>40</v>
      </c>
      <c r="O200" s="130">
        <v>0</v>
      </c>
      <c r="P200" s="130">
        <f>O200*H200</f>
        <v>0</v>
      </c>
      <c r="Q200" s="130">
        <v>1E-3</v>
      </c>
      <c r="R200" s="130">
        <f>Q200*H200</f>
        <v>2.9149999999999999E-2</v>
      </c>
      <c r="S200" s="130">
        <v>0</v>
      </c>
      <c r="T200" s="131">
        <f>S200*H200</f>
        <v>0</v>
      </c>
      <c r="AR200" s="132" t="s">
        <v>328</v>
      </c>
      <c r="AT200" s="132" t="s">
        <v>203</v>
      </c>
      <c r="AU200" s="132" t="s">
        <v>159</v>
      </c>
      <c r="AY200" s="13" t="s">
        <v>152</v>
      </c>
      <c r="BE200" s="133">
        <f>IF(N200="základná",J200,0)</f>
        <v>0</v>
      </c>
      <c r="BF200" s="133">
        <f>IF(N200="znížená",J200,0)</f>
        <v>0</v>
      </c>
      <c r="BG200" s="133">
        <f>IF(N200="zákl. prenesená",J200,0)</f>
        <v>0</v>
      </c>
      <c r="BH200" s="133">
        <f>IF(N200="zníž. prenesená",J200,0)</f>
        <v>0</v>
      </c>
      <c r="BI200" s="133">
        <f>IF(N200="nulová",J200,0)</f>
        <v>0</v>
      </c>
      <c r="BJ200" s="13" t="s">
        <v>159</v>
      </c>
      <c r="BK200" s="133">
        <f>ROUND(I200*H200,2)</f>
        <v>0</v>
      </c>
      <c r="BL200" s="13" t="s">
        <v>320</v>
      </c>
      <c r="BM200" s="132" t="s">
        <v>329</v>
      </c>
    </row>
    <row r="201" spans="2:65" s="1" customFormat="1" ht="24.2" customHeight="1">
      <c r="B201" s="120"/>
      <c r="C201" s="121">
        <v>51</v>
      </c>
      <c r="D201" s="121" t="s">
        <v>154</v>
      </c>
      <c r="E201" s="122" t="s">
        <v>330</v>
      </c>
      <c r="F201" s="123" t="s">
        <v>331</v>
      </c>
      <c r="G201" s="124" t="s">
        <v>332</v>
      </c>
      <c r="H201" s="125"/>
      <c r="I201" s="126"/>
      <c r="J201" s="126">
        <f>ROUND(I201*H201,2)</f>
        <v>0</v>
      </c>
      <c r="K201" s="127"/>
      <c r="L201" s="25"/>
      <c r="M201" s="128" t="s">
        <v>1</v>
      </c>
      <c r="N201" s="129" t="s">
        <v>40</v>
      </c>
      <c r="O201" s="130">
        <v>0</v>
      </c>
      <c r="P201" s="130">
        <f>O201*H201</f>
        <v>0</v>
      </c>
      <c r="Q201" s="130">
        <v>0</v>
      </c>
      <c r="R201" s="130">
        <f>Q201*H201</f>
        <v>0</v>
      </c>
      <c r="S201" s="130">
        <v>0</v>
      </c>
      <c r="T201" s="131">
        <f>S201*H201</f>
        <v>0</v>
      </c>
      <c r="AR201" s="132" t="s">
        <v>320</v>
      </c>
      <c r="AT201" s="132" t="s">
        <v>154</v>
      </c>
      <c r="AU201" s="132" t="s">
        <v>159</v>
      </c>
      <c r="AY201" s="13" t="s">
        <v>152</v>
      </c>
      <c r="BE201" s="133">
        <f>IF(N201="základná",J201,0)</f>
        <v>0</v>
      </c>
      <c r="BF201" s="133">
        <f>IF(N201="znížená",J201,0)</f>
        <v>0</v>
      </c>
      <c r="BG201" s="133">
        <f>IF(N201="zákl. prenesená",J201,0)</f>
        <v>0</v>
      </c>
      <c r="BH201" s="133">
        <f>IF(N201="zníž. prenesená",J201,0)</f>
        <v>0</v>
      </c>
      <c r="BI201" s="133">
        <f>IF(N201="nulová",J201,0)</f>
        <v>0</v>
      </c>
      <c r="BJ201" s="13" t="s">
        <v>159</v>
      </c>
      <c r="BK201" s="133">
        <f>ROUND(I201*H201,2)</f>
        <v>0</v>
      </c>
      <c r="BL201" s="13" t="s">
        <v>320</v>
      </c>
      <c r="BM201" s="132" t="s">
        <v>333</v>
      </c>
    </row>
    <row r="202" spans="2:65" s="11" customFormat="1" ht="22.7" customHeight="1">
      <c r="B202" s="109"/>
      <c r="D202" s="110" t="s">
        <v>73</v>
      </c>
      <c r="E202" s="118" t="s">
        <v>334</v>
      </c>
      <c r="F202" s="118" t="s">
        <v>335</v>
      </c>
      <c r="J202" s="119">
        <f>BK202</f>
        <v>0</v>
      </c>
      <c r="L202" s="109"/>
      <c r="M202" s="113"/>
      <c r="P202" s="114">
        <f>SUM(P203:P210)</f>
        <v>103.93490800000001</v>
      </c>
      <c r="R202" s="114">
        <f>SUM(R203:R210)</f>
        <v>10.774370399999999</v>
      </c>
      <c r="T202" s="115">
        <f>SUM(T203:T210)</f>
        <v>0</v>
      </c>
      <c r="AR202" s="110" t="s">
        <v>159</v>
      </c>
      <c r="AT202" s="116" t="s">
        <v>73</v>
      </c>
      <c r="AU202" s="116" t="s">
        <v>82</v>
      </c>
      <c r="AY202" s="110" t="s">
        <v>152</v>
      </c>
      <c r="BK202" s="117">
        <f>SUM(BK203:BK210)</f>
        <v>0</v>
      </c>
    </row>
    <row r="203" spans="2:65" s="1" customFormat="1" ht="24.2" customHeight="1">
      <c r="B203" s="120"/>
      <c r="C203" s="121">
        <v>52</v>
      </c>
      <c r="D203" s="121" t="s">
        <v>154</v>
      </c>
      <c r="E203" s="122" t="s">
        <v>336</v>
      </c>
      <c r="F203" s="123" t="s">
        <v>337</v>
      </c>
      <c r="G203" s="124" t="s">
        <v>200</v>
      </c>
      <c r="H203" s="125">
        <v>94.17</v>
      </c>
      <c r="I203" s="126"/>
      <c r="J203" s="126">
        <f t="shared" ref="J203:J210" si="51">ROUND(I203*H203,2)</f>
        <v>0</v>
      </c>
      <c r="K203" s="127"/>
      <c r="L203" s="25"/>
      <c r="M203" s="128" t="s">
        <v>1</v>
      </c>
      <c r="N203" s="129" t="s">
        <v>40</v>
      </c>
      <c r="O203" s="130">
        <v>0.122</v>
      </c>
      <c r="P203" s="130">
        <f t="shared" ref="P203:P210" si="52">O203*H203</f>
        <v>11.48874</v>
      </c>
      <c r="Q203" s="130">
        <v>0</v>
      </c>
      <c r="R203" s="130">
        <f t="shared" ref="R203:R210" si="53">Q203*H203</f>
        <v>0</v>
      </c>
      <c r="S203" s="130">
        <v>0</v>
      </c>
      <c r="T203" s="131">
        <f t="shared" ref="T203:T210" si="54">S203*H203</f>
        <v>0</v>
      </c>
      <c r="AR203" s="132" t="s">
        <v>320</v>
      </c>
      <c r="AT203" s="132" t="s">
        <v>154</v>
      </c>
      <c r="AU203" s="132" t="s">
        <v>159</v>
      </c>
      <c r="AY203" s="13" t="s">
        <v>152</v>
      </c>
      <c r="BE203" s="133">
        <f t="shared" ref="BE203:BE210" si="55">IF(N203="základná",J203,0)</f>
        <v>0</v>
      </c>
      <c r="BF203" s="133">
        <f t="shared" ref="BF203:BF210" si="56">IF(N203="znížená",J203,0)</f>
        <v>0</v>
      </c>
      <c r="BG203" s="133">
        <f t="shared" ref="BG203:BG210" si="57">IF(N203="zákl. prenesená",J203,0)</f>
        <v>0</v>
      </c>
      <c r="BH203" s="133">
        <f t="shared" ref="BH203:BH210" si="58">IF(N203="zníž. prenesená",J203,0)</f>
        <v>0</v>
      </c>
      <c r="BI203" s="133">
        <f t="shared" ref="BI203:BI210" si="59">IF(N203="nulová",J203,0)</f>
        <v>0</v>
      </c>
      <c r="BJ203" s="13" t="s">
        <v>159</v>
      </c>
      <c r="BK203" s="133">
        <f t="shared" ref="BK203:BK210" si="60">ROUND(I203*H203,2)</f>
        <v>0</v>
      </c>
      <c r="BL203" s="13" t="s">
        <v>320</v>
      </c>
      <c r="BM203" s="132" t="s">
        <v>338</v>
      </c>
    </row>
    <row r="204" spans="2:65" s="1" customFormat="1" ht="24.2" customHeight="1">
      <c r="B204" s="120"/>
      <c r="C204" s="134">
        <v>53</v>
      </c>
      <c r="D204" s="134" t="s">
        <v>203</v>
      </c>
      <c r="E204" s="135" t="s">
        <v>339</v>
      </c>
      <c r="F204" s="136" t="s">
        <v>340</v>
      </c>
      <c r="G204" s="137" t="s">
        <v>200</v>
      </c>
      <c r="H204" s="138">
        <v>98.879000000000005</v>
      </c>
      <c r="I204" s="139"/>
      <c r="J204" s="139">
        <f t="shared" si="51"/>
        <v>0</v>
      </c>
      <c r="K204" s="140"/>
      <c r="L204" s="141"/>
      <c r="M204" s="142" t="s">
        <v>1</v>
      </c>
      <c r="N204" s="143" t="s">
        <v>40</v>
      </c>
      <c r="O204" s="130">
        <v>0</v>
      </c>
      <c r="P204" s="130">
        <f t="shared" si="52"/>
        <v>0</v>
      </c>
      <c r="Q204" s="130">
        <v>3.5999999999999999E-3</v>
      </c>
      <c r="R204" s="130">
        <f t="shared" si="53"/>
        <v>0.35596440000000001</v>
      </c>
      <c r="S204" s="130">
        <v>0</v>
      </c>
      <c r="T204" s="131">
        <f t="shared" si="54"/>
        <v>0</v>
      </c>
      <c r="AR204" s="132" t="s">
        <v>328</v>
      </c>
      <c r="AT204" s="132" t="s">
        <v>203</v>
      </c>
      <c r="AU204" s="132" t="s">
        <v>159</v>
      </c>
      <c r="AY204" s="13" t="s">
        <v>152</v>
      </c>
      <c r="BE204" s="133">
        <f t="shared" si="55"/>
        <v>0</v>
      </c>
      <c r="BF204" s="133">
        <f t="shared" si="56"/>
        <v>0</v>
      </c>
      <c r="BG204" s="133">
        <f t="shared" si="57"/>
        <v>0</v>
      </c>
      <c r="BH204" s="133">
        <f t="shared" si="58"/>
        <v>0</v>
      </c>
      <c r="BI204" s="133">
        <f t="shared" si="59"/>
        <v>0</v>
      </c>
      <c r="BJ204" s="13" t="s">
        <v>159</v>
      </c>
      <c r="BK204" s="133">
        <f t="shared" si="60"/>
        <v>0</v>
      </c>
      <c r="BL204" s="13" t="s">
        <v>320</v>
      </c>
      <c r="BM204" s="132" t="s">
        <v>341</v>
      </c>
    </row>
    <row r="205" spans="2:65" s="1" customFormat="1" ht="39">
      <c r="B205" s="120"/>
      <c r="C205" s="121">
        <v>54</v>
      </c>
      <c r="D205" s="121" t="s">
        <v>154</v>
      </c>
      <c r="E205" s="122" t="s">
        <v>342</v>
      </c>
      <c r="F205" s="123" t="s">
        <v>343</v>
      </c>
      <c r="G205" s="124" t="s">
        <v>157</v>
      </c>
      <c r="H205" s="125">
        <v>30.436</v>
      </c>
      <c r="I205" s="126"/>
      <c r="J205" s="126">
        <f t="shared" si="51"/>
        <v>0</v>
      </c>
      <c r="K205" s="127"/>
      <c r="L205" s="25"/>
      <c r="M205" s="128" t="s">
        <v>1</v>
      </c>
      <c r="N205" s="129" t="s">
        <v>40</v>
      </c>
      <c r="O205" s="130">
        <v>0.53800000000000003</v>
      </c>
      <c r="P205" s="130">
        <f t="shared" si="52"/>
        <v>16.374568</v>
      </c>
      <c r="Q205" s="130">
        <v>0</v>
      </c>
      <c r="R205" s="130">
        <f t="shared" si="53"/>
        <v>0</v>
      </c>
      <c r="S205" s="130">
        <v>0</v>
      </c>
      <c r="T205" s="131">
        <f t="shared" si="54"/>
        <v>0</v>
      </c>
      <c r="AR205" s="132" t="s">
        <v>320</v>
      </c>
      <c r="AT205" s="132" t="s">
        <v>154</v>
      </c>
      <c r="AU205" s="132" t="s">
        <v>159</v>
      </c>
      <c r="AY205" s="13" t="s">
        <v>152</v>
      </c>
      <c r="BE205" s="133">
        <f t="shared" si="55"/>
        <v>0</v>
      </c>
      <c r="BF205" s="133">
        <f t="shared" si="56"/>
        <v>0</v>
      </c>
      <c r="BG205" s="133">
        <f t="shared" si="57"/>
        <v>0</v>
      </c>
      <c r="BH205" s="133">
        <f t="shared" si="58"/>
        <v>0</v>
      </c>
      <c r="BI205" s="133">
        <f t="shared" si="59"/>
        <v>0</v>
      </c>
      <c r="BJ205" s="13" t="s">
        <v>159</v>
      </c>
      <c r="BK205" s="133">
        <f t="shared" si="60"/>
        <v>0</v>
      </c>
      <c r="BL205" s="13" t="s">
        <v>320</v>
      </c>
      <c r="BM205" s="132" t="s">
        <v>344</v>
      </c>
    </row>
    <row r="206" spans="2:65" s="1" customFormat="1" ht="26.1">
      <c r="B206" s="120"/>
      <c r="C206" s="134">
        <v>55</v>
      </c>
      <c r="D206" s="134" t="s">
        <v>203</v>
      </c>
      <c r="E206" s="135" t="s">
        <v>345</v>
      </c>
      <c r="F206" s="136" t="s">
        <v>346</v>
      </c>
      <c r="G206" s="137" t="s">
        <v>157</v>
      </c>
      <c r="H206" s="138">
        <v>33.479999999999997</v>
      </c>
      <c r="I206" s="139"/>
      <c r="J206" s="139">
        <f t="shared" si="51"/>
        <v>0</v>
      </c>
      <c r="K206" s="140"/>
      <c r="L206" s="141"/>
      <c r="M206" s="142" t="s">
        <v>1</v>
      </c>
      <c r="N206" s="143" t="s">
        <v>40</v>
      </c>
      <c r="O206" s="130">
        <v>0</v>
      </c>
      <c r="P206" s="130">
        <f t="shared" si="52"/>
        <v>0</v>
      </c>
      <c r="Q206" s="130">
        <v>1E-3</v>
      </c>
      <c r="R206" s="130">
        <f t="shared" si="53"/>
        <v>3.3479999999999996E-2</v>
      </c>
      <c r="S206" s="130">
        <v>0</v>
      </c>
      <c r="T206" s="131">
        <f t="shared" si="54"/>
        <v>0</v>
      </c>
      <c r="AR206" s="132" t="s">
        <v>328</v>
      </c>
      <c r="AT206" s="132" t="s">
        <v>203</v>
      </c>
      <c r="AU206" s="132" t="s">
        <v>159</v>
      </c>
      <c r="AY206" s="13" t="s">
        <v>152</v>
      </c>
      <c r="BE206" s="133">
        <f t="shared" si="55"/>
        <v>0</v>
      </c>
      <c r="BF206" s="133">
        <f t="shared" si="56"/>
        <v>0</v>
      </c>
      <c r="BG206" s="133">
        <f t="shared" si="57"/>
        <v>0</v>
      </c>
      <c r="BH206" s="133">
        <f t="shared" si="58"/>
        <v>0</v>
      </c>
      <c r="BI206" s="133">
        <f t="shared" si="59"/>
        <v>0</v>
      </c>
      <c r="BJ206" s="13" t="s">
        <v>159</v>
      </c>
      <c r="BK206" s="133">
        <f t="shared" si="60"/>
        <v>0</v>
      </c>
      <c r="BL206" s="13" t="s">
        <v>320</v>
      </c>
      <c r="BM206" s="132" t="s">
        <v>347</v>
      </c>
    </row>
    <row r="207" spans="2:65" s="1" customFormat="1" ht="51.95">
      <c r="B207" s="120"/>
      <c r="C207" s="121">
        <v>56</v>
      </c>
      <c r="D207" s="121" t="s">
        <v>154</v>
      </c>
      <c r="E207" s="122" t="s">
        <v>348</v>
      </c>
      <c r="F207" s="123" t="s">
        <v>349</v>
      </c>
      <c r="G207" s="124" t="s">
        <v>200</v>
      </c>
      <c r="H207" s="125">
        <v>230.52</v>
      </c>
      <c r="I207" s="126"/>
      <c r="J207" s="126">
        <f t="shared" si="51"/>
        <v>0</v>
      </c>
      <c r="K207" s="127"/>
      <c r="L207" s="25"/>
      <c r="M207" s="128" t="s">
        <v>1</v>
      </c>
      <c r="N207" s="129" t="s">
        <v>40</v>
      </c>
      <c r="O207" s="130">
        <v>0.33</v>
      </c>
      <c r="P207" s="130">
        <f t="shared" si="52"/>
        <v>76.071600000000004</v>
      </c>
      <c r="Q207" s="130">
        <v>5.2999999999999998E-4</v>
      </c>
      <c r="R207" s="130">
        <f t="shared" si="53"/>
        <v>0.1221756</v>
      </c>
      <c r="S207" s="130">
        <v>0</v>
      </c>
      <c r="T207" s="131">
        <f t="shared" si="54"/>
        <v>0</v>
      </c>
      <c r="AR207" s="132" t="s">
        <v>320</v>
      </c>
      <c r="AT207" s="132" t="s">
        <v>154</v>
      </c>
      <c r="AU207" s="132" t="s">
        <v>159</v>
      </c>
      <c r="AY207" s="13" t="s">
        <v>152</v>
      </c>
      <c r="BE207" s="133">
        <f t="shared" si="55"/>
        <v>0</v>
      </c>
      <c r="BF207" s="133">
        <f t="shared" si="56"/>
        <v>0</v>
      </c>
      <c r="BG207" s="133">
        <f t="shared" si="57"/>
        <v>0</v>
      </c>
      <c r="BH207" s="133">
        <f t="shared" si="58"/>
        <v>0</v>
      </c>
      <c r="BI207" s="133">
        <f t="shared" si="59"/>
        <v>0</v>
      </c>
      <c r="BJ207" s="13" t="s">
        <v>159</v>
      </c>
      <c r="BK207" s="133">
        <f t="shared" si="60"/>
        <v>0</v>
      </c>
      <c r="BL207" s="13" t="s">
        <v>320</v>
      </c>
      <c r="BM207" s="132" t="s">
        <v>350</v>
      </c>
    </row>
    <row r="208" spans="2:65" s="1" customFormat="1" ht="24.2" customHeight="1">
      <c r="B208" s="120"/>
      <c r="C208" s="134">
        <v>57</v>
      </c>
      <c r="D208" s="134" t="s">
        <v>203</v>
      </c>
      <c r="E208" s="135" t="s">
        <v>351</v>
      </c>
      <c r="F208" s="136" t="s">
        <v>352</v>
      </c>
      <c r="G208" s="137" t="s">
        <v>200</v>
      </c>
      <c r="H208" s="138">
        <v>242.04599999999999</v>
      </c>
      <c r="I208" s="139"/>
      <c r="J208" s="139">
        <f t="shared" si="51"/>
        <v>0</v>
      </c>
      <c r="K208" s="140"/>
      <c r="L208" s="141"/>
      <c r="M208" s="142" t="s">
        <v>1</v>
      </c>
      <c r="N208" s="143" t="s">
        <v>40</v>
      </c>
      <c r="O208" s="130">
        <v>0</v>
      </c>
      <c r="P208" s="130">
        <f t="shared" si="52"/>
        <v>0</v>
      </c>
      <c r="Q208" s="130">
        <v>2.8000000000000001E-2</v>
      </c>
      <c r="R208" s="130">
        <f t="shared" si="53"/>
        <v>6.7772879999999995</v>
      </c>
      <c r="S208" s="130">
        <v>0</v>
      </c>
      <c r="T208" s="131">
        <f t="shared" si="54"/>
        <v>0</v>
      </c>
      <c r="AR208" s="132" t="s">
        <v>328</v>
      </c>
      <c r="AT208" s="132" t="s">
        <v>203</v>
      </c>
      <c r="AU208" s="132" t="s">
        <v>159</v>
      </c>
      <c r="AY208" s="13" t="s">
        <v>152</v>
      </c>
      <c r="BE208" s="133">
        <f t="shared" si="55"/>
        <v>0</v>
      </c>
      <c r="BF208" s="133">
        <f t="shared" si="56"/>
        <v>0</v>
      </c>
      <c r="BG208" s="133">
        <f t="shared" si="57"/>
        <v>0</v>
      </c>
      <c r="BH208" s="133">
        <f t="shared" si="58"/>
        <v>0</v>
      </c>
      <c r="BI208" s="133">
        <f t="shared" si="59"/>
        <v>0</v>
      </c>
      <c r="BJ208" s="13" t="s">
        <v>159</v>
      </c>
      <c r="BK208" s="133">
        <f t="shared" si="60"/>
        <v>0</v>
      </c>
      <c r="BL208" s="13" t="s">
        <v>320</v>
      </c>
      <c r="BM208" s="132" t="s">
        <v>353</v>
      </c>
    </row>
    <row r="209" spans="2:65" s="1" customFormat="1" ht="26.1">
      <c r="B209" s="120"/>
      <c r="C209" s="121">
        <v>58</v>
      </c>
      <c r="D209" s="134" t="s">
        <v>203</v>
      </c>
      <c r="E209" s="135" t="s">
        <v>354</v>
      </c>
      <c r="F209" s="136" t="s">
        <v>355</v>
      </c>
      <c r="G209" s="137" t="s">
        <v>200</v>
      </c>
      <c r="H209" s="138">
        <v>242.04599999999999</v>
      </c>
      <c r="I209" s="139"/>
      <c r="J209" s="139">
        <f t="shared" si="51"/>
        <v>0</v>
      </c>
      <c r="K209" s="140"/>
      <c r="L209" s="141"/>
      <c r="M209" s="142" t="s">
        <v>1</v>
      </c>
      <c r="N209" s="143" t="s">
        <v>40</v>
      </c>
      <c r="O209" s="130">
        <v>0</v>
      </c>
      <c r="P209" s="130">
        <f t="shared" si="52"/>
        <v>0</v>
      </c>
      <c r="Q209" s="130">
        <v>1.44E-2</v>
      </c>
      <c r="R209" s="130">
        <f t="shared" si="53"/>
        <v>3.4854623999999998</v>
      </c>
      <c r="S209" s="130">
        <v>0</v>
      </c>
      <c r="T209" s="131">
        <f t="shared" si="54"/>
        <v>0</v>
      </c>
      <c r="AR209" s="132" t="s">
        <v>328</v>
      </c>
      <c r="AT209" s="132" t="s">
        <v>203</v>
      </c>
      <c r="AU209" s="132" t="s">
        <v>159</v>
      </c>
      <c r="AY209" s="13" t="s">
        <v>152</v>
      </c>
      <c r="BE209" s="133">
        <f t="shared" si="55"/>
        <v>0</v>
      </c>
      <c r="BF209" s="133">
        <f t="shared" si="56"/>
        <v>0</v>
      </c>
      <c r="BG209" s="133">
        <f t="shared" si="57"/>
        <v>0</v>
      </c>
      <c r="BH209" s="133">
        <f t="shared" si="58"/>
        <v>0</v>
      </c>
      <c r="BI209" s="133">
        <f t="shared" si="59"/>
        <v>0</v>
      </c>
      <c r="BJ209" s="13" t="s">
        <v>159</v>
      </c>
      <c r="BK209" s="133">
        <f t="shared" si="60"/>
        <v>0</v>
      </c>
      <c r="BL209" s="13" t="s">
        <v>320</v>
      </c>
      <c r="BM209" s="132" t="s">
        <v>356</v>
      </c>
    </row>
    <row r="210" spans="2:65" s="1" customFormat="1" ht="24.2" customHeight="1">
      <c r="B210" s="120"/>
      <c r="C210" s="134">
        <v>59</v>
      </c>
      <c r="D210" s="121" t="s">
        <v>154</v>
      </c>
      <c r="E210" s="122" t="s">
        <v>357</v>
      </c>
      <c r="F210" s="123" t="s">
        <v>358</v>
      </c>
      <c r="G210" s="124" t="s">
        <v>332</v>
      </c>
      <c r="H210" s="125"/>
      <c r="I210" s="126"/>
      <c r="J210" s="126">
        <f t="shared" si="51"/>
        <v>0</v>
      </c>
      <c r="K210" s="127"/>
      <c r="L210" s="25"/>
      <c r="M210" s="128" t="s">
        <v>1</v>
      </c>
      <c r="N210" s="129" t="s">
        <v>40</v>
      </c>
      <c r="O210" s="130">
        <v>0</v>
      </c>
      <c r="P210" s="130">
        <f t="shared" si="52"/>
        <v>0</v>
      </c>
      <c r="Q210" s="130">
        <v>0</v>
      </c>
      <c r="R210" s="130">
        <f t="shared" si="53"/>
        <v>0</v>
      </c>
      <c r="S210" s="130">
        <v>0</v>
      </c>
      <c r="T210" s="131">
        <f t="shared" si="54"/>
        <v>0</v>
      </c>
      <c r="AR210" s="132" t="s">
        <v>320</v>
      </c>
      <c r="AT210" s="132" t="s">
        <v>154</v>
      </c>
      <c r="AU210" s="132" t="s">
        <v>159</v>
      </c>
      <c r="AY210" s="13" t="s">
        <v>152</v>
      </c>
      <c r="BE210" s="133">
        <f t="shared" si="55"/>
        <v>0</v>
      </c>
      <c r="BF210" s="133">
        <f t="shared" si="56"/>
        <v>0</v>
      </c>
      <c r="BG210" s="133">
        <f t="shared" si="57"/>
        <v>0</v>
      </c>
      <c r="BH210" s="133">
        <f t="shared" si="58"/>
        <v>0</v>
      </c>
      <c r="BI210" s="133">
        <f t="shared" si="59"/>
        <v>0</v>
      </c>
      <c r="BJ210" s="13" t="s">
        <v>159</v>
      </c>
      <c r="BK210" s="133">
        <f t="shared" si="60"/>
        <v>0</v>
      </c>
      <c r="BL210" s="13" t="s">
        <v>320</v>
      </c>
      <c r="BM210" s="132" t="s">
        <v>359</v>
      </c>
    </row>
    <row r="211" spans="2:65" s="11" customFormat="1" ht="22.7" customHeight="1">
      <c r="B211" s="109"/>
      <c r="D211" s="110" t="s">
        <v>73</v>
      </c>
      <c r="E211" s="118" t="s">
        <v>360</v>
      </c>
      <c r="F211" s="118" t="s">
        <v>361</v>
      </c>
      <c r="J211" s="119">
        <f>SUM(J212:J226)</f>
        <v>0</v>
      </c>
      <c r="L211" s="109"/>
      <c r="M211" s="113"/>
      <c r="P211" s="114">
        <f>SUM(P212:P226)</f>
        <v>104.18024471000001</v>
      </c>
      <c r="R211" s="114">
        <f>SUM(R212:R226)</f>
        <v>369.3999906816</v>
      </c>
      <c r="T211" s="115">
        <f>SUM(T212:T226)</f>
        <v>0</v>
      </c>
      <c r="AR211" s="110" t="s">
        <v>159</v>
      </c>
      <c r="AT211" s="116" t="s">
        <v>73</v>
      </c>
      <c r="AU211" s="116" t="s">
        <v>82</v>
      </c>
      <c r="AY211" s="110" t="s">
        <v>152</v>
      </c>
      <c r="BK211" s="117">
        <f>SUM(BK212:BK226)</f>
        <v>0</v>
      </c>
    </row>
    <row r="212" spans="2:65" s="1" customFormat="1" ht="24.2" customHeight="1">
      <c r="B212" s="120"/>
      <c r="C212" s="121">
        <v>60</v>
      </c>
      <c r="D212" s="121" t="s">
        <v>154</v>
      </c>
      <c r="E212" s="122" t="s">
        <v>362</v>
      </c>
      <c r="F212" s="123" t="s">
        <v>363</v>
      </c>
      <c r="G212" s="124" t="s">
        <v>226</v>
      </c>
      <c r="H212" s="125">
        <v>58.2</v>
      </c>
      <c r="I212" s="126"/>
      <c r="J212" s="126">
        <f t="shared" ref="J212:J226" si="61">ROUND(I212*H212,2)</f>
        <v>0</v>
      </c>
      <c r="K212" s="127"/>
      <c r="L212" s="25"/>
      <c r="M212" s="128" t="s">
        <v>1</v>
      </c>
      <c r="N212" s="129" t="s">
        <v>40</v>
      </c>
      <c r="O212" s="130">
        <v>0.39700000000000002</v>
      </c>
      <c r="P212" s="130">
        <f>O212*H212</f>
        <v>23.105400000000003</v>
      </c>
      <c r="Q212" s="130">
        <v>2.5999999999999998E-4</v>
      </c>
      <c r="R212" s="130">
        <f>Q212*H212</f>
        <v>1.5132E-2</v>
      </c>
      <c r="S212" s="130">
        <v>0</v>
      </c>
      <c r="T212" s="131">
        <f>S212*H212</f>
        <v>0</v>
      </c>
      <c r="AR212" s="132" t="s">
        <v>320</v>
      </c>
      <c r="AT212" s="132" t="s">
        <v>154</v>
      </c>
      <c r="AU212" s="132" t="s">
        <v>159</v>
      </c>
      <c r="AY212" s="13" t="s">
        <v>152</v>
      </c>
      <c r="BE212" s="133">
        <f>IF(N212="základná",J212,0)</f>
        <v>0</v>
      </c>
      <c r="BF212" s="133">
        <f>IF(N212="znížená",J212,0)</f>
        <v>0</v>
      </c>
      <c r="BG212" s="133">
        <f>IF(N212="zákl. prenesená",J212,0)</f>
        <v>0</v>
      </c>
      <c r="BH212" s="133">
        <f>IF(N212="zníž. prenesená",J212,0)</f>
        <v>0</v>
      </c>
      <c r="BI212" s="133">
        <f>IF(N212="nulová",J212,0)</f>
        <v>0</v>
      </c>
      <c r="BJ212" s="13" t="s">
        <v>159</v>
      </c>
      <c r="BK212" s="133">
        <f>ROUND(I212*H212,2)</f>
        <v>0</v>
      </c>
      <c r="BL212" s="13" t="s">
        <v>320</v>
      </c>
      <c r="BM212" s="132" t="s">
        <v>364</v>
      </c>
    </row>
    <row r="213" spans="2:65" s="1" customFormat="1" ht="24.2" customHeight="1">
      <c r="B213" s="120"/>
      <c r="C213" s="134">
        <v>61</v>
      </c>
      <c r="D213" s="134" t="s">
        <v>203</v>
      </c>
      <c r="E213" s="135" t="s">
        <v>365</v>
      </c>
      <c r="F213" s="136" t="s">
        <v>366</v>
      </c>
      <c r="G213" s="137" t="s">
        <v>157</v>
      </c>
      <c r="H213" s="138">
        <v>3.5409999999999999</v>
      </c>
      <c r="I213" s="139"/>
      <c r="J213" s="139">
        <f t="shared" ref="J213:J225" si="62">ROUND(I213*H213,2)</f>
        <v>0</v>
      </c>
      <c r="K213" s="127"/>
      <c r="L213" s="25"/>
      <c r="M213" s="128"/>
      <c r="N213" s="129"/>
      <c r="O213" s="130"/>
      <c r="P213" s="130"/>
      <c r="Q213" s="130"/>
      <c r="R213" s="130"/>
      <c r="S213" s="130"/>
      <c r="T213" s="131"/>
      <c r="AR213" s="132"/>
      <c r="AT213" s="132"/>
      <c r="AU213" s="132"/>
      <c r="AY213" s="13"/>
      <c r="BE213" s="133"/>
      <c r="BF213" s="133"/>
      <c r="BG213" s="133"/>
      <c r="BH213" s="133"/>
      <c r="BI213" s="133"/>
      <c r="BJ213" s="13"/>
      <c r="BK213" s="133"/>
      <c r="BL213" s="13"/>
      <c r="BM213" s="132"/>
    </row>
    <row r="214" spans="2:65" s="1" customFormat="1" ht="24.2" customHeight="1">
      <c r="B214" s="120"/>
      <c r="C214" s="121">
        <v>62</v>
      </c>
      <c r="D214" s="121" t="s">
        <v>154</v>
      </c>
      <c r="E214" s="122" t="s">
        <v>367</v>
      </c>
      <c r="F214" s="123" t="s">
        <v>368</v>
      </c>
      <c r="G214" s="124" t="s">
        <v>215</v>
      </c>
      <c r="H214" s="125">
        <v>2500</v>
      </c>
      <c r="I214" s="126"/>
      <c r="J214" s="126">
        <f t="shared" si="62"/>
        <v>0</v>
      </c>
      <c r="K214" s="127"/>
      <c r="L214" s="25"/>
      <c r="M214" s="128"/>
      <c r="N214" s="129"/>
      <c r="O214" s="130"/>
      <c r="P214" s="130"/>
      <c r="Q214" s="130"/>
      <c r="R214" s="130"/>
      <c r="S214" s="130"/>
      <c r="T214" s="131"/>
      <c r="AR214" s="132"/>
      <c r="AT214" s="132"/>
      <c r="AU214" s="132"/>
      <c r="AY214" s="13"/>
      <c r="BE214" s="133"/>
      <c r="BF214" s="133"/>
      <c r="BG214" s="133"/>
      <c r="BH214" s="133"/>
      <c r="BI214" s="133"/>
      <c r="BJ214" s="13"/>
      <c r="BK214" s="133"/>
      <c r="BL214" s="13"/>
      <c r="BM214" s="132"/>
    </row>
    <row r="215" spans="2:65" s="1" customFormat="1" ht="24.2" customHeight="1">
      <c r="B215" s="120"/>
      <c r="C215" s="134">
        <v>63</v>
      </c>
      <c r="D215" s="121" t="s">
        <v>154</v>
      </c>
      <c r="E215" s="122" t="s">
        <v>369</v>
      </c>
      <c r="F215" s="123" t="s">
        <v>370</v>
      </c>
      <c r="G215" s="124" t="s">
        <v>226</v>
      </c>
      <c r="H215" s="125">
        <v>655.20000000000005</v>
      </c>
      <c r="I215" s="126"/>
      <c r="J215" s="126">
        <f t="shared" si="62"/>
        <v>0</v>
      </c>
      <c r="K215" s="127"/>
      <c r="L215" s="25"/>
      <c r="M215" s="128"/>
      <c r="N215" s="129"/>
      <c r="O215" s="130"/>
      <c r="P215" s="130"/>
      <c r="Q215" s="130"/>
      <c r="R215" s="130"/>
      <c r="S215" s="130"/>
      <c r="T215" s="131"/>
      <c r="AR215" s="132"/>
      <c r="AT215" s="132"/>
      <c r="AU215" s="132"/>
      <c r="AY215" s="13"/>
      <c r="BE215" s="133"/>
      <c r="BF215" s="133"/>
      <c r="BG215" s="133"/>
      <c r="BH215" s="133"/>
      <c r="BI215" s="133"/>
      <c r="BJ215" s="13"/>
      <c r="BK215" s="133"/>
      <c r="BL215" s="13"/>
      <c r="BM215" s="132"/>
    </row>
    <row r="216" spans="2:65" s="1" customFormat="1" ht="24.2" customHeight="1">
      <c r="B216" s="120"/>
      <c r="C216" s="121">
        <v>64</v>
      </c>
      <c r="D216" s="134" t="s">
        <v>203</v>
      </c>
      <c r="E216" s="135" t="s">
        <v>371</v>
      </c>
      <c r="F216" s="136" t="s">
        <v>372</v>
      </c>
      <c r="G216" s="137" t="s">
        <v>157</v>
      </c>
      <c r="H216" s="138">
        <v>1.103</v>
      </c>
      <c r="I216" s="139"/>
      <c r="J216" s="139">
        <f t="shared" si="62"/>
        <v>0</v>
      </c>
      <c r="K216" s="127"/>
      <c r="L216" s="25"/>
      <c r="M216" s="128"/>
      <c r="N216" s="129"/>
      <c r="O216" s="130"/>
      <c r="P216" s="130"/>
      <c r="Q216" s="130"/>
      <c r="R216" s="130"/>
      <c r="S216" s="130"/>
      <c r="T216" s="131"/>
      <c r="AR216" s="132"/>
      <c r="AT216" s="132"/>
      <c r="AU216" s="132"/>
      <c r="AY216" s="13"/>
      <c r="BE216" s="133"/>
      <c r="BF216" s="133"/>
      <c r="BG216" s="133"/>
      <c r="BH216" s="133"/>
      <c r="BI216" s="133"/>
      <c r="BJ216" s="13"/>
      <c r="BK216" s="133"/>
      <c r="BL216" s="13"/>
      <c r="BM216" s="132"/>
    </row>
    <row r="217" spans="2:65" s="1" customFormat="1" ht="24.2" customHeight="1">
      <c r="B217" s="120"/>
      <c r="C217" s="134">
        <v>65</v>
      </c>
      <c r="D217" s="121" t="s">
        <v>154</v>
      </c>
      <c r="E217" s="122" t="s">
        <v>373</v>
      </c>
      <c r="F217" s="123" t="s">
        <v>374</v>
      </c>
      <c r="G217" s="124" t="s">
        <v>226</v>
      </c>
      <c r="H217" s="125">
        <v>240</v>
      </c>
      <c r="I217" s="126"/>
      <c r="J217" s="126">
        <f t="shared" si="62"/>
        <v>0</v>
      </c>
      <c r="K217" s="140"/>
      <c r="L217" s="141"/>
      <c r="M217" s="142" t="s">
        <v>1</v>
      </c>
      <c r="N217" s="143" t="s">
        <v>40</v>
      </c>
      <c r="O217" s="130">
        <v>0</v>
      </c>
      <c r="P217" s="130">
        <f t="shared" ref="P217:P223" si="63">O217*H217</f>
        <v>0</v>
      </c>
      <c r="Q217" s="130">
        <v>0.55000000000000004</v>
      </c>
      <c r="R217" s="130">
        <f t="shared" ref="R217:R223" si="64">Q217*H217</f>
        <v>132</v>
      </c>
      <c r="S217" s="130">
        <v>0</v>
      </c>
      <c r="T217" s="131">
        <f t="shared" ref="T217:T223" si="65">S217*H217</f>
        <v>0</v>
      </c>
      <c r="AR217" s="132" t="s">
        <v>328</v>
      </c>
      <c r="AT217" s="132" t="s">
        <v>203</v>
      </c>
      <c r="AU217" s="132" t="s">
        <v>159</v>
      </c>
      <c r="AY217" s="13" t="s">
        <v>152</v>
      </c>
      <c r="BE217" s="133">
        <f t="shared" ref="BE217:BE223" si="66">IF(N217="základná",J217,0)</f>
        <v>0</v>
      </c>
      <c r="BF217" s="133">
        <f t="shared" ref="BF217:BF223" si="67">IF(N217="znížená",J217,0)</f>
        <v>0</v>
      </c>
      <c r="BG217" s="133">
        <f t="shared" ref="BG217:BG223" si="68">IF(N217="zákl. prenesená",J217,0)</f>
        <v>0</v>
      </c>
      <c r="BH217" s="133">
        <f t="shared" ref="BH217:BH223" si="69">IF(N217="zníž. prenesená",J217,0)</f>
        <v>0</v>
      </c>
      <c r="BI217" s="133">
        <f t="shared" ref="BI217:BI223" si="70">IF(N217="nulová",J217,0)</f>
        <v>0</v>
      </c>
      <c r="BJ217" s="13" t="s">
        <v>159</v>
      </c>
      <c r="BK217" s="133">
        <f t="shared" ref="BK217:BK223" si="71">ROUND(I217*H217,2)</f>
        <v>0</v>
      </c>
      <c r="BL217" s="13" t="s">
        <v>320</v>
      </c>
      <c r="BM217" s="132" t="s">
        <v>375</v>
      </c>
    </row>
    <row r="218" spans="2:65" s="1" customFormat="1" ht="24.2" customHeight="1">
      <c r="B218" s="120"/>
      <c r="C218" s="121">
        <v>66</v>
      </c>
      <c r="D218" s="134" t="s">
        <v>203</v>
      </c>
      <c r="E218" s="135" t="s">
        <v>371</v>
      </c>
      <c r="F218" s="136" t="s">
        <v>372</v>
      </c>
      <c r="G218" s="137" t="s">
        <v>157</v>
      </c>
      <c r="H218" s="138">
        <v>0.84499999999999997</v>
      </c>
      <c r="I218" s="139"/>
      <c r="J218" s="139">
        <f t="shared" si="62"/>
        <v>0</v>
      </c>
      <c r="K218" s="127"/>
      <c r="L218" s="25"/>
      <c r="M218" s="128" t="s">
        <v>1</v>
      </c>
      <c r="N218" s="129" t="s">
        <v>40</v>
      </c>
      <c r="O218" s="130">
        <v>0.13800000000000001</v>
      </c>
      <c r="P218" s="130">
        <f t="shared" si="63"/>
        <v>0.11661000000000001</v>
      </c>
      <c r="Q218" s="130">
        <v>0</v>
      </c>
      <c r="R218" s="130">
        <f t="shared" si="64"/>
        <v>0</v>
      </c>
      <c r="S218" s="130">
        <v>0</v>
      </c>
      <c r="T218" s="131">
        <f t="shared" si="65"/>
        <v>0</v>
      </c>
      <c r="AR218" s="132" t="s">
        <v>320</v>
      </c>
      <c r="AT218" s="132" t="s">
        <v>154</v>
      </c>
      <c r="AU218" s="132" t="s">
        <v>159</v>
      </c>
      <c r="AY218" s="13" t="s">
        <v>152</v>
      </c>
      <c r="BE218" s="133">
        <f t="shared" si="66"/>
        <v>0</v>
      </c>
      <c r="BF218" s="133">
        <f t="shared" si="67"/>
        <v>0</v>
      </c>
      <c r="BG218" s="133">
        <f t="shared" si="68"/>
        <v>0</v>
      </c>
      <c r="BH218" s="133">
        <f t="shared" si="69"/>
        <v>0</v>
      </c>
      <c r="BI218" s="133">
        <f t="shared" si="70"/>
        <v>0</v>
      </c>
      <c r="BJ218" s="13" t="s">
        <v>159</v>
      </c>
      <c r="BK218" s="133">
        <f t="shared" si="71"/>
        <v>0</v>
      </c>
      <c r="BL218" s="13" t="s">
        <v>320</v>
      </c>
      <c r="BM218" s="132" t="s">
        <v>376</v>
      </c>
    </row>
    <row r="219" spans="2:65" s="1" customFormat="1" ht="24.2" customHeight="1">
      <c r="B219" s="120"/>
      <c r="C219" s="134">
        <v>67</v>
      </c>
      <c r="D219" s="121" t="s">
        <v>154</v>
      </c>
      <c r="E219" s="122" t="s">
        <v>377</v>
      </c>
      <c r="F219" s="123" t="s">
        <v>378</v>
      </c>
      <c r="G219" s="124" t="s">
        <v>200</v>
      </c>
      <c r="H219" s="125">
        <v>17.690000000000001</v>
      </c>
      <c r="I219" s="126"/>
      <c r="J219" s="126">
        <f t="shared" si="62"/>
        <v>0</v>
      </c>
      <c r="K219" s="127"/>
      <c r="L219" s="25"/>
      <c r="M219" s="128" t="s">
        <v>1</v>
      </c>
      <c r="N219" s="129" t="s">
        <v>40</v>
      </c>
      <c r="O219" s="130">
        <v>4.5999999999999999E-2</v>
      </c>
      <c r="P219" s="130">
        <f t="shared" si="63"/>
        <v>0.81374000000000002</v>
      </c>
      <c r="Q219" s="130">
        <v>0</v>
      </c>
      <c r="R219" s="130">
        <f t="shared" si="64"/>
        <v>0</v>
      </c>
      <c r="S219" s="130">
        <v>0</v>
      </c>
      <c r="T219" s="131">
        <f t="shared" si="65"/>
        <v>0</v>
      </c>
      <c r="AR219" s="132" t="s">
        <v>320</v>
      </c>
      <c r="AT219" s="132" t="s">
        <v>154</v>
      </c>
      <c r="AU219" s="132" t="s">
        <v>159</v>
      </c>
      <c r="AY219" s="13" t="s">
        <v>152</v>
      </c>
      <c r="BE219" s="133">
        <f t="shared" si="66"/>
        <v>0</v>
      </c>
      <c r="BF219" s="133">
        <f t="shared" si="67"/>
        <v>0</v>
      </c>
      <c r="BG219" s="133">
        <f t="shared" si="68"/>
        <v>0</v>
      </c>
      <c r="BH219" s="133">
        <f t="shared" si="69"/>
        <v>0</v>
      </c>
      <c r="BI219" s="133">
        <f t="shared" si="70"/>
        <v>0</v>
      </c>
      <c r="BJ219" s="13" t="s">
        <v>159</v>
      </c>
      <c r="BK219" s="133">
        <f t="shared" si="71"/>
        <v>0</v>
      </c>
      <c r="BL219" s="13" t="s">
        <v>320</v>
      </c>
      <c r="BM219" s="132" t="s">
        <v>379</v>
      </c>
    </row>
    <row r="220" spans="2:65" s="1" customFormat="1" ht="24.2" customHeight="1">
      <c r="B220" s="120"/>
      <c r="C220" s="121">
        <v>68</v>
      </c>
      <c r="D220" s="121" t="s">
        <v>154</v>
      </c>
      <c r="E220" s="122" t="s">
        <v>380</v>
      </c>
      <c r="F220" s="123" t="s">
        <v>381</v>
      </c>
      <c r="G220" s="124" t="s">
        <v>226</v>
      </c>
      <c r="H220" s="125">
        <v>51.31</v>
      </c>
      <c r="I220" s="126"/>
      <c r="J220" s="126">
        <f t="shared" si="62"/>
        <v>0</v>
      </c>
      <c r="K220" s="140"/>
      <c r="L220" s="459"/>
      <c r="M220" s="142" t="s">
        <v>1</v>
      </c>
      <c r="N220" s="143" t="s">
        <v>40</v>
      </c>
      <c r="O220" s="130">
        <v>0</v>
      </c>
      <c r="P220" s="130">
        <f t="shared" si="63"/>
        <v>0</v>
      </c>
      <c r="Q220" s="130">
        <v>0.55000000000000004</v>
      </c>
      <c r="R220" s="130">
        <f t="shared" si="64"/>
        <v>28.220500000000005</v>
      </c>
      <c r="S220" s="130">
        <v>0</v>
      </c>
      <c r="T220" s="131">
        <f t="shared" si="65"/>
        <v>0</v>
      </c>
      <c r="AR220" s="132" t="s">
        <v>328</v>
      </c>
      <c r="AT220" s="132" t="s">
        <v>203</v>
      </c>
      <c r="AU220" s="132" t="s">
        <v>159</v>
      </c>
      <c r="AY220" s="13" t="s">
        <v>152</v>
      </c>
      <c r="BE220" s="133">
        <f t="shared" si="66"/>
        <v>0</v>
      </c>
      <c r="BF220" s="133">
        <f t="shared" si="67"/>
        <v>0</v>
      </c>
      <c r="BG220" s="133">
        <f t="shared" si="68"/>
        <v>0</v>
      </c>
      <c r="BH220" s="133">
        <f t="shared" si="69"/>
        <v>0</v>
      </c>
      <c r="BI220" s="133">
        <f t="shared" si="70"/>
        <v>0</v>
      </c>
      <c r="BJ220" s="13" t="s">
        <v>159</v>
      </c>
      <c r="BK220" s="133">
        <f t="shared" si="71"/>
        <v>0</v>
      </c>
      <c r="BL220" s="13" t="s">
        <v>320</v>
      </c>
      <c r="BM220" s="132" t="s">
        <v>382</v>
      </c>
    </row>
    <row r="221" spans="2:65" s="1" customFormat="1" ht="39">
      <c r="B221" s="120"/>
      <c r="C221" s="134">
        <v>69</v>
      </c>
      <c r="D221" s="134" t="s">
        <v>203</v>
      </c>
      <c r="E221" s="135" t="s">
        <v>383</v>
      </c>
      <c r="F221" s="136" t="s">
        <v>366</v>
      </c>
      <c r="G221" s="137" t="s">
        <v>157</v>
      </c>
      <c r="H221" s="138">
        <v>0.64100000000000001</v>
      </c>
      <c r="I221" s="139"/>
      <c r="J221" s="139">
        <f t="shared" si="62"/>
        <v>0</v>
      </c>
      <c r="K221" s="127"/>
      <c r="L221" s="460"/>
      <c r="M221" s="128" t="s">
        <v>1</v>
      </c>
      <c r="N221" s="129" t="s">
        <v>40</v>
      </c>
      <c r="O221" s="130">
        <v>7.0000000000000007E-2</v>
      </c>
      <c r="P221" s="130">
        <f t="shared" si="63"/>
        <v>4.4870000000000007E-2</v>
      </c>
      <c r="Q221" s="130">
        <v>0</v>
      </c>
      <c r="R221" s="130">
        <f t="shared" si="64"/>
        <v>0</v>
      </c>
      <c r="S221" s="130">
        <v>0</v>
      </c>
      <c r="T221" s="131">
        <f t="shared" si="65"/>
        <v>0</v>
      </c>
      <c r="AR221" s="132" t="s">
        <v>320</v>
      </c>
      <c r="AT221" s="132" t="s">
        <v>154</v>
      </c>
      <c r="AU221" s="132" t="s">
        <v>159</v>
      </c>
      <c r="AY221" s="13" t="s">
        <v>152</v>
      </c>
      <c r="BE221" s="133">
        <f t="shared" si="66"/>
        <v>0</v>
      </c>
      <c r="BF221" s="133">
        <f t="shared" si="67"/>
        <v>0</v>
      </c>
      <c r="BG221" s="133">
        <f t="shared" si="68"/>
        <v>0</v>
      </c>
      <c r="BH221" s="133">
        <f t="shared" si="69"/>
        <v>0</v>
      </c>
      <c r="BI221" s="133">
        <f t="shared" si="70"/>
        <v>0</v>
      </c>
      <c r="BJ221" s="13" t="s">
        <v>159</v>
      </c>
      <c r="BK221" s="133">
        <f t="shared" si="71"/>
        <v>0</v>
      </c>
      <c r="BL221" s="13" t="s">
        <v>320</v>
      </c>
      <c r="BM221" s="132" t="s">
        <v>384</v>
      </c>
    </row>
    <row r="222" spans="2:65" s="1" customFormat="1" ht="24.2" customHeight="1">
      <c r="B222" s="120"/>
      <c r="C222" s="121">
        <v>70</v>
      </c>
      <c r="D222" s="121" t="s">
        <v>154</v>
      </c>
      <c r="E222" s="122" t="s">
        <v>385</v>
      </c>
      <c r="F222" s="123" t="s">
        <v>386</v>
      </c>
      <c r="G222" s="124" t="s">
        <v>226</v>
      </c>
      <c r="H222" s="125">
        <v>373.303</v>
      </c>
      <c r="I222" s="126"/>
      <c r="J222" s="126">
        <f t="shared" si="62"/>
        <v>0</v>
      </c>
      <c r="K222" s="140"/>
      <c r="L222" s="459"/>
      <c r="M222" s="142" t="s">
        <v>1</v>
      </c>
      <c r="N222" s="143" t="s">
        <v>40</v>
      </c>
      <c r="O222" s="130">
        <v>0</v>
      </c>
      <c r="P222" s="130">
        <f t="shared" si="63"/>
        <v>0</v>
      </c>
      <c r="Q222" s="130">
        <v>0.55000000000000004</v>
      </c>
      <c r="R222" s="130">
        <f t="shared" si="64"/>
        <v>205.31665000000001</v>
      </c>
      <c r="S222" s="130">
        <v>0</v>
      </c>
      <c r="T222" s="131">
        <f t="shared" si="65"/>
        <v>0</v>
      </c>
      <c r="AR222" s="132" t="s">
        <v>328</v>
      </c>
      <c r="AT222" s="132" t="s">
        <v>203</v>
      </c>
      <c r="AU222" s="132" t="s">
        <v>159</v>
      </c>
      <c r="AY222" s="13" t="s">
        <v>152</v>
      </c>
      <c r="BE222" s="133">
        <f t="shared" si="66"/>
        <v>0</v>
      </c>
      <c r="BF222" s="133">
        <f t="shared" si="67"/>
        <v>0</v>
      </c>
      <c r="BG222" s="133">
        <f t="shared" si="68"/>
        <v>0</v>
      </c>
      <c r="BH222" s="133">
        <f t="shared" si="69"/>
        <v>0</v>
      </c>
      <c r="BI222" s="133">
        <f t="shared" si="70"/>
        <v>0</v>
      </c>
      <c r="BJ222" s="13" t="s">
        <v>159</v>
      </c>
      <c r="BK222" s="133">
        <f t="shared" si="71"/>
        <v>0</v>
      </c>
      <c r="BL222" s="13" t="s">
        <v>320</v>
      </c>
      <c r="BM222" s="132" t="s">
        <v>387</v>
      </c>
    </row>
    <row r="223" spans="2:65" s="1" customFormat="1" ht="24.2" customHeight="1">
      <c r="B223" s="120"/>
      <c r="C223" s="134">
        <v>71</v>
      </c>
      <c r="D223" s="134" t="s">
        <v>203</v>
      </c>
      <c r="E223" s="135" t="s">
        <v>388</v>
      </c>
      <c r="F223" s="136" t="s">
        <v>389</v>
      </c>
      <c r="G223" s="137" t="s">
        <v>226</v>
      </c>
      <c r="H223" s="138">
        <v>373.303</v>
      </c>
      <c r="I223" s="139"/>
      <c r="J223" s="139">
        <f t="shared" si="62"/>
        <v>0</v>
      </c>
      <c r="K223" s="127"/>
      <c r="L223" s="460"/>
      <c r="M223" s="128" t="s">
        <v>1</v>
      </c>
      <c r="N223" s="129" t="s">
        <v>40</v>
      </c>
      <c r="O223" s="130">
        <v>0.21457000000000001</v>
      </c>
      <c r="P223" s="130">
        <f t="shared" si="63"/>
        <v>80.099624710000001</v>
      </c>
      <c r="Q223" s="130">
        <v>1.0307200000000001E-2</v>
      </c>
      <c r="R223" s="130">
        <f t="shared" si="64"/>
        <v>3.8477086816000003</v>
      </c>
      <c r="S223" s="130">
        <v>0</v>
      </c>
      <c r="T223" s="131">
        <f t="shared" si="65"/>
        <v>0</v>
      </c>
      <c r="AR223" s="132" t="s">
        <v>320</v>
      </c>
      <c r="AT223" s="132" t="s">
        <v>154</v>
      </c>
      <c r="AU223" s="132" t="s">
        <v>159</v>
      </c>
      <c r="AY223" s="13" t="s">
        <v>152</v>
      </c>
      <c r="BE223" s="133">
        <f t="shared" si="66"/>
        <v>0</v>
      </c>
      <c r="BF223" s="133">
        <f t="shared" si="67"/>
        <v>0</v>
      </c>
      <c r="BG223" s="133">
        <f t="shared" si="68"/>
        <v>0</v>
      </c>
      <c r="BH223" s="133">
        <f t="shared" si="69"/>
        <v>0</v>
      </c>
      <c r="BI223" s="133">
        <f t="shared" si="70"/>
        <v>0</v>
      </c>
      <c r="BJ223" s="13" t="s">
        <v>159</v>
      </c>
      <c r="BK223" s="133">
        <f t="shared" si="71"/>
        <v>0</v>
      </c>
      <c r="BL223" s="13" t="s">
        <v>320</v>
      </c>
      <c r="BM223" s="132" t="s">
        <v>390</v>
      </c>
    </row>
    <row r="224" spans="2:65" s="1" customFormat="1" ht="24.2" customHeight="1">
      <c r="B224" s="120"/>
      <c r="C224" s="121">
        <v>72</v>
      </c>
      <c r="D224" s="121" t="s">
        <v>154</v>
      </c>
      <c r="E224" s="122" t="s">
        <v>391</v>
      </c>
      <c r="F224" s="123" t="s">
        <v>392</v>
      </c>
      <c r="G224" s="124" t="s">
        <v>200</v>
      </c>
      <c r="H224" s="125">
        <v>76.638000000000005</v>
      </c>
      <c r="I224" s="126"/>
      <c r="J224" s="126">
        <f t="shared" si="62"/>
        <v>0</v>
      </c>
      <c r="K224" s="127"/>
      <c r="L224" s="460"/>
      <c r="M224" s="128"/>
      <c r="N224" s="129"/>
      <c r="O224" s="130"/>
      <c r="P224" s="130"/>
      <c r="Q224" s="130"/>
      <c r="R224" s="130"/>
      <c r="S224" s="130"/>
      <c r="T224" s="131"/>
      <c r="AR224" s="132"/>
      <c r="AT224" s="132"/>
      <c r="AU224" s="132"/>
      <c r="AY224" s="13"/>
      <c r="BE224" s="133"/>
      <c r="BF224" s="133"/>
      <c r="BG224" s="133"/>
      <c r="BH224" s="133"/>
      <c r="BI224" s="133"/>
      <c r="BJ224" s="13"/>
      <c r="BK224" s="133"/>
      <c r="BL224" s="13"/>
      <c r="BM224" s="132"/>
    </row>
    <row r="225" spans="2:65" s="1" customFormat="1" ht="24.2" customHeight="1">
      <c r="B225" s="120"/>
      <c r="C225" s="134">
        <v>73</v>
      </c>
      <c r="D225" s="134" t="s">
        <v>203</v>
      </c>
      <c r="E225" s="135" t="s">
        <v>393</v>
      </c>
      <c r="F225" s="136" t="s">
        <v>394</v>
      </c>
      <c r="G225" s="137" t="s">
        <v>200</v>
      </c>
      <c r="H225" s="138">
        <v>76.638000000000005</v>
      </c>
      <c r="I225" s="139"/>
      <c r="J225" s="139">
        <f t="shared" si="62"/>
        <v>0</v>
      </c>
      <c r="K225" s="127"/>
      <c r="L225" s="460"/>
      <c r="M225" s="128"/>
      <c r="N225" s="129"/>
      <c r="O225" s="130"/>
      <c r="P225" s="130"/>
      <c r="Q225" s="130"/>
      <c r="R225" s="130"/>
      <c r="S225" s="130"/>
      <c r="T225" s="131"/>
      <c r="AR225" s="132"/>
      <c r="AT225" s="132"/>
      <c r="AU225" s="132"/>
      <c r="AY225" s="13"/>
      <c r="BE225" s="133"/>
      <c r="BF225" s="133"/>
      <c r="BG225" s="133"/>
      <c r="BH225" s="133"/>
      <c r="BI225" s="133"/>
      <c r="BJ225" s="13"/>
      <c r="BK225" s="133"/>
      <c r="BL225" s="13"/>
      <c r="BM225" s="132"/>
    </row>
    <row r="226" spans="2:65" s="1" customFormat="1" ht="24.2" customHeight="1">
      <c r="B226" s="120"/>
      <c r="C226" s="121">
        <v>74</v>
      </c>
      <c r="D226" s="121" t="s">
        <v>154</v>
      </c>
      <c r="E226" s="122" t="s">
        <v>395</v>
      </c>
      <c r="F226" s="123" t="s">
        <v>396</v>
      </c>
      <c r="G226" s="124" t="s">
        <v>332</v>
      </c>
      <c r="H226" s="125"/>
      <c r="I226" s="126"/>
      <c r="J226" s="126">
        <f t="shared" si="61"/>
        <v>0</v>
      </c>
      <c r="K226" s="127"/>
      <c r="L226" s="25"/>
      <c r="M226" s="128" t="s">
        <v>1</v>
      </c>
      <c r="N226" s="129" t="s">
        <v>40</v>
      </c>
      <c r="O226" s="130">
        <v>0</v>
      </c>
      <c r="P226" s="130">
        <f>O226*H226</f>
        <v>0</v>
      </c>
      <c r="Q226" s="130">
        <v>0</v>
      </c>
      <c r="R226" s="130">
        <f>Q226*H226</f>
        <v>0</v>
      </c>
      <c r="S226" s="130">
        <v>0</v>
      </c>
      <c r="T226" s="131">
        <f>S226*H226</f>
        <v>0</v>
      </c>
      <c r="AR226" s="132" t="s">
        <v>320</v>
      </c>
      <c r="AT226" s="132" t="s">
        <v>154</v>
      </c>
      <c r="AU226" s="132" t="s">
        <v>159</v>
      </c>
      <c r="AY226" s="13" t="s">
        <v>152</v>
      </c>
      <c r="BE226" s="133">
        <f>IF(N226="základná",J226,0)</f>
        <v>0</v>
      </c>
      <c r="BF226" s="133">
        <f>IF(N226="znížená",J226,0)</f>
        <v>0</v>
      </c>
      <c r="BG226" s="133">
        <f>IF(N226="zákl. prenesená",J226,0)</f>
        <v>0</v>
      </c>
      <c r="BH226" s="133">
        <f>IF(N226="zníž. prenesená",J226,0)</f>
        <v>0</v>
      </c>
      <c r="BI226" s="133">
        <f>IF(N226="nulová",J226,0)</f>
        <v>0</v>
      </c>
      <c r="BJ226" s="13" t="s">
        <v>159</v>
      </c>
      <c r="BK226" s="133">
        <f>ROUND(I226*H226,2)</f>
        <v>0</v>
      </c>
      <c r="BL226" s="13" t="s">
        <v>320</v>
      </c>
      <c r="BM226" s="132" t="s">
        <v>397</v>
      </c>
    </row>
    <row r="227" spans="2:65" s="11" customFormat="1" ht="22.7" customHeight="1">
      <c r="B227" s="109"/>
      <c r="D227" s="110" t="s">
        <v>73</v>
      </c>
      <c r="E227" s="118" t="s">
        <v>398</v>
      </c>
      <c r="F227" s="118" t="s">
        <v>399</v>
      </c>
      <c r="J227" s="119">
        <f>BK227</f>
        <v>0</v>
      </c>
      <c r="L227" s="109"/>
      <c r="M227" s="113"/>
      <c r="P227" s="114">
        <f>SUM(P228:P239)</f>
        <v>662.84529699999996</v>
      </c>
      <c r="R227" s="114">
        <f>SUM(R228:R239)</f>
        <v>17.986014700000002</v>
      </c>
      <c r="T227" s="115">
        <f>SUM(T228:T239)</f>
        <v>0</v>
      </c>
      <c r="AR227" s="110" t="s">
        <v>159</v>
      </c>
      <c r="AT227" s="116" t="s">
        <v>73</v>
      </c>
      <c r="AU227" s="116" t="s">
        <v>82</v>
      </c>
      <c r="AY227" s="110" t="s">
        <v>152</v>
      </c>
      <c r="BK227" s="117">
        <f>SUM(BK228:BK239)</f>
        <v>0</v>
      </c>
    </row>
    <row r="228" spans="2:65" s="1" customFormat="1" ht="37.700000000000003" customHeight="1">
      <c r="B228" s="120"/>
      <c r="C228" s="121">
        <v>75</v>
      </c>
      <c r="D228" s="121" t="s">
        <v>154</v>
      </c>
      <c r="E228" s="122" t="s">
        <v>400</v>
      </c>
      <c r="F228" s="123" t="s">
        <v>401</v>
      </c>
      <c r="G228" s="124" t="s">
        <v>200</v>
      </c>
      <c r="H228" s="125">
        <v>51.085999999999999</v>
      </c>
      <c r="I228" s="126"/>
      <c r="J228" s="126">
        <f t="shared" ref="J228:J239" si="72">ROUND(I228*H228,2)</f>
        <v>0</v>
      </c>
      <c r="K228" s="127"/>
      <c r="L228" s="25"/>
      <c r="M228" s="128" t="s">
        <v>1</v>
      </c>
      <c r="N228" s="129" t="s">
        <v>40</v>
      </c>
      <c r="O228" s="130">
        <v>1.4870000000000001</v>
      </c>
      <c r="P228" s="130">
        <f t="shared" ref="P228:P239" si="73">O228*H228</f>
        <v>75.964882000000003</v>
      </c>
      <c r="Q228" s="130">
        <v>5.4420000000000003E-2</v>
      </c>
      <c r="R228" s="130">
        <f t="shared" ref="R228:R239" si="74">Q228*H228</f>
        <v>2.7801001200000002</v>
      </c>
      <c r="S228" s="130">
        <v>0</v>
      </c>
      <c r="T228" s="131">
        <f t="shared" ref="T228:T239" si="75">S228*H228</f>
        <v>0</v>
      </c>
      <c r="AR228" s="132" t="s">
        <v>320</v>
      </c>
      <c r="AT228" s="132" t="s">
        <v>154</v>
      </c>
      <c r="AU228" s="132" t="s">
        <v>159</v>
      </c>
      <c r="AY228" s="13" t="s">
        <v>152</v>
      </c>
      <c r="BE228" s="133">
        <f t="shared" ref="BE228:BE239" si="76">IF(N228="základná",J228,0)</f>
        <v>0</v>
      </c>
      <c r="BF228" s="133">
        <f t="shared" ref="BF228:BF239" si="77">IF(N228="znížená",J228,0)</f>
        <v>0</v>
      </c>
      <c r="BG228" s="133">
        <f t="shared" ref="BG228:BG239" si="78">IF(N228="zákl. prenesená",J228,0)</f>
        <v>0</v>
      </c>
      <c r="BH228" s="133">
        <f t="shared" ref="BH228:BH239" si="79">IF(N228="zníž. prenesená",J228,0)</f>
        <v>0</v>
      </c>
      <c r="BI228" s="133">
        <f t="shared" ref="BI228:BI239" si="80">IF(N228="nulová",J228,0)</f>
        <v>0</v>
      </c>
      <c r="BJ228" s="13" t="s">
        <v>159</v>
      </c>
      <c r="BK228" s="133">
        <f t="shared" ref="BK228:BK239" si="81">ROUND(I228*H228,2)</f>
        <v>0</v>
      </c>
      <c r="BL228" s="13" t="s">
        <v>320</v>
      </c>
      <c r="BM228" s="132" t="s">
        <v>402</v>
      </c>
    </row>
    <row r="229" spans="2:65" s="1" customFormat="1" ht="37.700000000000003" customHeight="1">
      <c r="B229" s="120"/>
      <c r="C229" s="121">
        <v>76</v>
      </c>
      <c r="D229" s="121" t="s">
        <v>154</v>
      </c>
      <c r="E229" s="122" t="s">
        <v>403</v>
      </c>
      <c r="F229" s="123" t="s">
        <v>404</v>
      </c>
      <c r="G229" s="124" t="s">
        <v>200</v>
      </c>
      <c r="H229" s="125">
        <v>17.335000000000001</v>
      </c>
      <c r="I229" s="126"/>
      <c r="J229" s="126">
        <f t="shared" si="72"/>
        <v>0</v>
      </c>
      <c r="K229" s="127"/>
      <c r="L229" s="25"/>
      <c r="M229" s="128" t="s">
        <v>1</v>
      </c>
      <c r="N229" s="129" t="s">
        <v>40</v>
      </c>
      <c r="O229" s="130">
        <v>1.49</v>
      </c>
      <c r="P229" s="130">
        <f t="shared" si="73"/>
        <v>25.829150000000002</v>
      </c>
      <c r="Q229" s="130">
        <v>5.5789999999999999E-2</v>
      </c>
      <c r="R229" s="130">
        <f t="shared" si="74"/>
        <v>0.96711965</v>
      </c>
      <c r="S229" s="130">
        <v>0</v>
      </c>
      <c r="T229" s="131">
        <f t="shared" si="75"/>
        <v>0</v>
      </c>
      <c r="AR229" s="132" t="s">
        <v>320</v>
      </c>
      <c r="AT229" s="132" t="s">
        <v>154</v>
      </c>
      <c r="AU229" s="132" t="s">
        <v>159</v>
      </c>
      <c r="AY229" s="13" t="s">
        <v>152</v>
      </c>
      <c r="BE229" s="133">
        <f t="shared" si="76"/>
        <v>0</v>
      </c>
      <c r="BF229" s="133">
        <f t="shared" si="77"/>
        <v>0</v>
      </c>
      <c r="BG229" s="133">
        <f t="shared" si="78"/>
        <v>0</v>
      </c>
      <c r="BH229" s="133">
        <f t="shared" si="79"/>
        <v>0</v>
      </c>
      <c r="BI229" s="133">
        <f t="shared" si="80"/>
        <v>0</v>
      </c>
      <c r="BJ229" s="13" t="s">
        <v>159</v>
      </c>
      <c r="BK229" s="133">
        <f t="shared" si="81"/>
        <v>0</v>
      </c>
      <c r="BL229" s="13" t="s">
        <v>320</v>
      </c>
      <c r="BM229" s="132" t="s">
        <v>405</v>
      </c>
    </row>
    <row r="230" spans="2:65" s="1" customFormat="1" ht="37.700000000000003" customHeight="1">
      <c r="B230" s="120"/>
      <c r="C230" s="121">
        <v>77</v>
      </c>
      <c r="D230" s="121" t="s">
        <v>154</v>
      </c>
      <c r="E230" s="122" t="s">
        <v>406</v>
      </c>
      <c r="F230" s="123" t="s">
        <v>407</v>
      </c>
      <c r="G230" s="124" t="s">
        <v>200</v>
      </c>
      <c r="H230" s="125">
        <v>49.749000000000002</v>
      </c>
      <c r="I230" s="126"/>
      <c r="J230" s="126">
        <f t="shared" si="72"/>
        <v>0</v>
      </c>
      <c r="K230" s="127"/>
      <c r="L230" s="25"/>
      <c r="M230" s="128" t="s">
        <v>1</v>
      </c>
      <c r="N230" s="129" t="s">
        <v>40</v>
      </c>
      <c r="O230" s="130">
        <v>1.371</v>
      </c>
      <c r="P230" s="130">
        <f t="shared" si="73"/>
        <v>68.205878999999996</v>
      </c>
      <c r="Q230" s="130">
        <v>5.2650000000000002E-2</v>
      </c>
      <c r="R230" s="130">
        <f t="shared" si="74"/>
        <v>2.6192848500000001</v>
      </c>
      <c r="S230" s="130">
        <v>0</v>
      </c>
      <c r="T230" s="131">
        <f t="shared" si="75"/>
        <v>0</v>
      </c>
      <c r="AR230" s="132" t="s">
        <v>320</v>
      </c>
      <c r="AT230" s="132" t="s">
        <v>154</v>
      </c>
      <c r="AU230" s="132" t="s">
        <v>159</v>
      </c>
      <c r="AY230" s="13" t="s">
        <v>152</v>
      </c>
      <c r="BE230" s="133">
        <f t="shared" si="76"/>
        <v>0</v>
      </c>
      <c r="BF230" s="133">
        <f t="shared" si="77"/>
        <v>0</v>
      </c>
      <c r="BG230" s="133">
        <f t="shared" si="78"/>
        <v>0</v>
      </c>
      <c r="BH230" s="133">
        <f t="shared" si="79"/>
        <v>0</v>
      </c>
      <c r="BI230" s="133">
        <f t="shared" si="80"/>
        <v>0</v>
      </c>
      <c r="BJ230" s="13" t="s">
        <v>159</v>
      </c>
      <c r="BK230" s="133">
        <f t="shared" si="81"/>
        <v>0</v>
      </c>
      <c r="BL230" s="13" t="s">
        <v>320</v>
      </c>
      <c r="BM230" s="132" t="s">
        <v>408</v>
      </c>
    </row>
    <row r="231" spans="2:65" s="1" customFormat="1" ht="24.2" customHeight="1">
      <c r="B231" s="120"/>
      <c r="C231" s="121">
        <v>78</v>
      </c>
      <c r="D231" s="121" t="s">
        <v>154</v>
      </c>
      <c r="E231" s="122" t="s">
        <v>409</v>
      </c>
      <c r="F231" s="123" t="s">
        <v>410</v>
      </c>
      <c r="G231" s="124" t="s">
        <v>200</v>
      </c>
      <c r="H231" s="125">
        <v>47.81</v>
      </c>
      <c r="I231" s="126"/>
      <c r="J231" s="126">
        <f t="shared" si="72"/>
        <v>0</v>
      </c>
      <c r="K231" s="127"/>
      <c r="L231" s="25"/>
      <c r="M231" s="128" t="s">
        <v>1</v>
      </c>
      <c r="N231" s="129" t="s">
        <v>40</v>
      </c>
      <c r="O231" s="130">
        <v>1.268</v>
      </c>
      <c r="P231" s="130">
        <f t="shared" si="73"/>
        <v>60.623080000000002</v>
      </c>
      <c r="Q231" s="130">
        <v>2.1520000000000001E-2</v>
      </c>
      <c r="R231" s="130">
        <f t="shared" si="74"/>
        <v>1.0288712</v>
      </c>
      <c r="S231" s="130">
        <v>0</v>
      </c>
      <c r="T231" s="131">
        <f t="shared" si="75"/>
        <v>0</v>
      </c>
      <c r="AR231" s="132" t="s">
        <v>320</v>
      </c>
      <c r="AT231" s="132" t="s">
        <v>154</v>
      </c>
      <c r="AU231" s="132" t="s">
        <v>159</v>
      </c>
      <c r="AY231" s="13" t="s">
        <v>152</v>
      </c>
      <c r="BE231" s="133">
        <f t="shared" si="76"/>
        <v>0</v>
      </c>
      <c r="BF231" s="133">
        <f t="shared" si="77"/>
        <v>0</v>
      </c>
      <c r="BG231" s="133">
        <f t="shared" si="78"/>
        <v>0</v>
      </c>
      <c r="BH231" s="133">
        <f t="shared" si="79"/>
        <v>0</v>
      </c>
      <c r="BI231" s="133">
        <f t="shared" si="80"/>
        <v>0</v>
      </c>
      <c r="BJ231" s="13" t="s">
        <v>159</v>
      </c>
      <c r="BK231" s="133">
        <f t="shared" si="81"/>
        <v>0</v>
      </c>
      <c r="BL231" s="13" t="s">
        <v>320</v>
      </c>
      <c r="BM231" s="132" t="s">
        <v>411</v>
      </c>
    </row>
    <row r="232" spans="2:65" s="1" customFormat="1" ht="24.2" customHeight="1">
      <c r="B232" s="120"/>
      <c r="C232" s="121">
        <v>79</v>
      </c>
      <c r="D232" s="121" t="s">
        <v>154</v>
      </c>
      <c r="E232" s="122" t="s">
        <v>412</v>
      </c>
      <c r="F232" s="123" t="s">
        <v>413</v>
      </c>
      <c r="G232" s="124" t="s">
        <v>200</v>
      </c>
      <c r="H232" s="125">
        <v>30.42</v>
      </c>
      <c r="I232" s="126"/>
      <c r="J232" s="126">
        <f t="shared" si="72"/>
        <v>0</v>
      </c>
      <c r="K232" s="127"/>
      <c r="L232" s="25"/>
      <c r="M232" s="128" t="s">
        <v>1</v>
      </c>
      <c r="N232" s="129" t="s">
        <v>40</v>
      </c>
      <c r="O232" s="130">
        <v>0.95499999999999996</v>
      </c>
      <c r="P232" s="130">
        <f t="shared" si="73"/>
        <v>29.051100000000002</v>
      </c>
      <c r="Q232" s="130">
        <v>1.2149999999999999E-2</v>
      </c>
      <c r="R232" s="130">
        <f t="shared" si="74"/>
        <v>0.36960300000000001</v>
      </c>
      <c r="S232" s="130">
        <v>0</v>
      </c>
      <c r="T232" s="131">
        <f t="shared" si="75"/>
        <v>0</v>
      </c>
      <c r="AR232" s="132" t="s">
        <v>320</v>
      </c>
      <c r="AT232" s="132" t="s">
        <v>154</v>
      </c>
      <c r="AU232" s="132" t="s">
        <v>159</v>
      </c>
      <c r="AY232" s="13" t="s">
        <v>152</v>
      </c>
      <c r="BE232" s="133">
        <f t="shared" si="76"/>
        <v>0</v>
      </c>
      <c r="BF232" s="133">
        <f t="shared" si="77"/>
        <v>0</v>
      </c>
      <c r="BG232" s="133">
        <f t="shared" si="78"/>
        <v>0</v>
      </c>
      <c r="BH232" s="133">
        <f t="shared" si="79"/>
        <v>0</v>
      </c>
      <c r="BI232" s="133">
        <f t="shared" si="80"/>
        <v>0</v>
      </c>
      <c r="BJ232" s="13" t="s">
        <v>159</v>
      </c>
      <c r="BK232" s="133">
        <f t="shared" si="81"/>
        <v>0</v>
      </c>
      <c r="BL232" s="13" t="s">
        <v>320</v>
      </c>
      <c r="BM232" s="132" t="s">
        <v>414</v>
      </c>
    </row>
    <row r="233" spans="2:65" s="1" customFormat="1" ht="24.2" customHeight="1">
      <c r="B233" s="120"/>
      <c r="C233" s="121">
        <v>80</v>
      </c>
      <c r="D233" s="121" t="s">
        <v>154</v>
      </c>
      <c r="E233" s="122" t="s">
        <v>415</v>
      </c>
      <c r="F233" s="123" t="s">
        <v>416</v>
      </c>
      <c r="G233" s="124" t="s">
        <v>200</v>
      </c>
      <c r="H233" s="125">
        <v>131.93</v>
      </c>
      <c r="I233" s="126"/>
      <c r="J233" s="126">
        <f t="shared" si="72"/>
        <v>0</v>
      </c>
      <c r="K233" s="127"/>
      <c r="L233" s="25"/>
      <c r="M233" s="128" t="s">
        <v>1</v>
      </c>
      <c r="N233" s="129" t="s">
        <v>40</v>
      </c>
      <c r="O233" s="130">
        <v>1.3009999999999999</v>
      </c>
      <c r="P233" s="130">
        <f t="shared" si="73"/>
        <v>171.64093</v>
      </c>
      <c r="Q233" s="130">
        <v>2.1180000000000001E-2</v>
      </c>
      <c r="R233" s="130">
        <f t="shared" si="74"/>
        <v>2.7942774000000004</v>
      </c>
      <c r="S233" s="130">
        <v>0</v>
      </c>
      <c r="T233" s="131">
        <f t="shared" si="75"/>
        <v>0</v>
      </c>
      <c r="AR233" s="132" t="s">
        <v>320</v>
      </c>
      <c r="AT233" s="132" t="s">
        <v>154</v>
      </c>
      <c r="AU233" s="132" t="s">
        <v>159</v>
      </c>
      <c r="AY233" s="13" t="s">
        <v>152</v>
      </c>
      <c r="BE233" s="133">
        <f t="shared" si="76"/>
        <v>0</v>
      </c>
      <c r="BF233" s="133">
        <f t="shared" si="77"/>
        <v>0</v>
      </c>
      <c r="BG233" s="133">
        <f t="shared" si="78"/>
        <v>0</v>
      </c>
      <c r="BH233" s="133">
        <f t="shared" si="79"/>
        <v>0</v>
      </c>
      <c r="BI233" s="133">
        <f t="shared" si="80"/>
        <v>0</v>
      </c>
      <c r="BJ233" s="13" t="s">
        <v>159</v>
      </c>
      <c r="BK233" s="133">
        <f t="shared" si="81"/>
        <v>0</v>
      </c>
      <c r="BL233" s="13" t="s">
        <v>320</v>
      </c>
      <c r="BM233" s="132" t="s">
        <v>417</v>
      </c>
    </row>
    <row r="234" spans="2:65" s="1" customFormat="1" ht="24.2" customHeight="1">
      <c r="B234" s="120"/>
      <c r="C234" s="121">
        <v>81</v>
      </c>
      <c r="D234" s="121" t="s">
        <v>154</v>
      </c>
      <c r="E234" s="122" t="s">
        <v>418</v>
      </c>
      <c r="F234" s="123" t="s">
        <v>419</v>
      </c>
      <c r="G234" s="124" t="s">
        <v>200</v>
      </c>
      <c r="H234" s="125">
        <v>103.14400000000001</v>
      </c>
      <c r="I234" s="126"/>
      <c r="J234" s="126">
        <f t="shared" si="72"/>
        <v>0</v>
      </c>
      <c r="K234" s="127"/>
      <c r="L234" s="25"/>
      <c r="M234" s="128" t="s">
        <v>1</v>
      </c>
      <c r="N234" s="129" t="s">
        <v>40</v>
      </c>
      <c r="O234" s="130">
        <v>1.0269999999999999</v>
      </c>
      <c r="P234" s="130">
        <f t="shared" si="73"/>
        <v>105.928888</v>
      </c>
      <c r="Q234" s="130">
        <v>2.504E-2</v>
      </c>
      <c r="R234" s="130">
        <f t="shared" si="74"/>
        <v>2.5827257600000002</v>
      </c>
      <c r="S234" s="130">
        <v>0</v>
      </c>
      <c r="T234" s="131">
        <f t="shared" si="75"/>
        <v>0</v>
      </c>
      <c r="AR234" s="132" t="s">
        <v>320</v>
      </c>
      <c r="AT234" s="132" t="s">
        <v>154</v>
      </c>
      <c r="AU234" s="132" t="s">
        <v>159</v>
      </c>
      <c r="AY234" s="13" t="s">
        <v>152</v>
      </c>
      <c r="BE234" s="133">
        <f t="shared" si="76"/>
        <v>0</v>
      </c>
      <c r="BF234" s="133">
        <f t="shared" si="77"/>
        <v>0</v>
      </c>
      <c r="BG234" s="133">
        <f t="shared" si="78"/>
        <v>0</v>
      </c>
      <c r="BH234" s="133">
        <f t="shared" si="79"/>
        <v>0</v>
      </c>
      <c r="BI234" s="133">
        <f t="shared" si="80"/>
        <v>0</v>
      </c>
      <c r="BJ234" s="13" t="s">
        <v>159</v>
      </c>
      <c r="BK234" s="133">
        <f t="shared" si="81"/>
        <v>0</v>
      </c>
      <c r="BL234" s="13" t="s">
        <v>320</v>
      </c>
      <c r="BM234" s="132" t="s">
        <v>420</v>
      </c>
    </row>
    <row r="235" spans="2:65" s="1" customFormat="1" ht="24.2" customHeight="1">
      <c r="B235" s="120"/>
      <c r="C235" s="121">
        <v>82</v>
      </c>
      <c r="D235" s="121" t="s">
        <v>154</v>
      </c>
      <c r="E235" s="122" t="s">
        <v>421</v>
      </c>
      <c r="F235" s="123" t="s">
        <v>422</v>
      </c>
      <c r="G235" s="124" t="s">
        <v>200</v>
      </c>
      <c r="H235" s="125">
        <v>103.14400000000001</v>
      </c>
      <c r="I235" s="126"/>
      <c r="J235" s="126">
        <f t="shared" si="72"/>
        <v>0</v>
      </c>
      <c r="K235" s="127"/>
      <c r="L235" s="25"/>
      <c r="M235" s="128" t="s">
        <v>1</v>
      </c>
      <c r="N235" s="129" t="s">
        <v>40</v>
      </c>
      <c r="O235" s="130">
        <v>1.0469999999999999</v>
      </c>
      <c r="P235" s="130">
        <f t="shared" si="73"/>
        <v>107.99176799999999</v>
      </c>
      <c r="Q235" s="130">
        <v>8.4799999999999997E-3</v>
      </c>
      <c r="R235" s="130">
        <f t="shared" si="74"/>
        <v>0.87466112000000007</v>
      </c>
      <c r="S235" s="130">
        <v>0</v>
      </c>
      <c r="T235" s="131">
        <f t="shared" si="75"/>
        <v>0</v>
      </c>
      <c r="AR235" s="132" t="s">
        <v>320</v>
      </c>
      <c r="AT235" s="132" t="s">
        <v>154</v>
      </c>
      <c r="AU235" s="132" t="s">
        <v>159</v>
      </c>
      <c r="AY235" s="13" t="s">
        <v>152</v>
      </c>
      <c r="BE235" s="133">
        <f t="shared" si="76"/>
        <v>0</v>
      </c>
      <c r="BF235" s="133">
        <f t="shared" si="77"/>
        <v>0</v>
      </c>
      <c r="BG235" s="133">
        <f t="shared" si="78"/>
        <v>0</v>
      </c>
      <c r="BH235" s="133">
        <f t="shared" si="79"/>
        <v>0</v>
      </c>
      <c r="BI235" s="133">
        <f t="shared" si="80"/>
        <v>0</v>
      </c>
      <c r="BJ235" s="13" t="s">
        <v>159</v>
      </c>
      <c r="BK235" s="133">
        <f t="shared" si="81"/>
        <v>0</v>
      </c>
      <c r="BL235" s="13" t="s">
        <v>320</v>
      </c>
      <c r="BM235" s="132" t="s">
        <v>423</v>
      </c>
    </row>
    <row r="236" spans="2:65" s="1" customFormat="1" ht="24.2" customHeight="1">
      <c r="B236" s="120"/>
      <c r="C236" s="121">
        <v>83</v>
      </c>
      <c r="D236" s="134" t="s">
        <v>203</v>
      </c>
      <c r="E236" s="135" t="s">
        <v>424</v>
      </c>
      <c r="F236" s="136" t="s">
        <v>425</v>
      </c>
      <c r="G236" s="137" t="s">
        <v>200</v>
      </c>
      <c r="H236" s="138">
        <v>216.602</v>
      </c>
      <c r="I236" s="139"/>
      <c r="J236" s="139">
        <f t="shared" si="72"/>
        <v>0</v>
      </c>
      <c r="K236" s="140"/>
      <c r="L236" s="141"/>
      <c r="M236" s="142" t="s">
        <v>1</v>
      </c>
      <c r="N236" s="143" t="s">
        <v>40</v>
      </c>
      <c r="O236" s="130">
        <v>0</v>
      </c>
      <c r="P236" s="130">
        <f t="shared" si="73"/>
        <v>0</v>
      </c>
      <c r="Q236" s="130">
        <v>1.2500000000000001E-2</v>
      </c>
      <c r="R236" s="130">
        <f t="shared" si="74"/>
        <v>2.7075250000000004</v>
      </c>
      <c r="S236" s="130">
        <v>0</v>
      </c>
      <c r="T236" s="131">
        <f t="shared" si="75"/>
        <v>0</v>
      </c>
      <c r="AR236" s="132" t="s">
        <v>328</v>
      </c>
      <c r="AT236" s="132" t="s">
        <v>203</v>
      </c>
      <c r="AU236" s="132" t="s">
        <v>159</v>
      </c>
      <c r="AY236" s="13" t="s">
        <v>152</v>
      </c>
      <c r="BE236" s="133">
        <f t="shared" si="76"/>
        <v>0</v>
      </c>
      <c r="BF236" s="133">
        <f t="shared" si="77"/>
        <v>0</v>
      </c>
      <c r="BG236" s="133">
        <f t="shared" si="78"/>
        <v>0</v>
      </c>
      <c r="BH236" s="133">
        <f t="shared" si="79"/>
        <v>0</v>
      </c>
      <c r="BI236" s="133">
        <f t="shared" si="80"/>
        <v>0</v>
      </c>
      <c r="BJ236" s="13" t="s">
        <v>159</v>
      </c>
      <c r="BK236" s="133">
        <f t="shared" si="81"/>
        <v>0</v>
      </c>
      <c r="BL236" s="13" t="s">
        <v>320</v>
      </c>
      <c r="BM236" s="132" t="s">
        <v>426</v>
      </c>
    </row>
    <row r="237" spans="2:65" s="1" customFormat="1" ht="14.45" customHeight="1">
      <c r="B237" s="120"/>
      <c r="C237" s="121">
        <v>84</v>
      </c>
      <c r="D237" s="121" t="s">
        <v>154</v>
      </c>
      <c r="E237" s="122" t="s">
        <v>427</v>
      </c>
      <c r="F237" s="123" t="s">
        <v>428</v>
      </c>
      <c r="G237" s="124" t="s">
        <v>200</v>
      </c>
      <c r="H237" s="125">
        <v>21.14</v>
      </c>
      <c r="I237" s="126"/>
      <c r="J237" s="126">
        <f t="shared" si="72"/>
        <v>0</v>
      </c>
      <c r="K237" s="127"/>
      <c r="L237" s="25"/>
      <c r="M237" s="128" t="s">
        <v>1</v>
      </c>
      <c r="N237" s="129" t="s">
        <v>40</v>
      </c>
      <c r="O237" s="130">
        <v>0.83299999999999996</v>
      </c>
      <c r="P237" s="130">
        <f t="shared" si="73"/>
        <v>17.60962</v>
      </c>
      <c r="Q237" s="130">
        <v>2.504E-2</v>
      </c>
      <c r="R237" s="130">
        <f t="shared" si="74"/>
        <v>0.52934559999999997</v>
      </c>
      <c r="S237" s="130">
        <v>0</v>
      </c>
      <c r="T237" s="131">
        <f t="shared" si="75"/>
        <v>0</v>
      </c>
      <c r="AR237" s="132" t="s">
        <v>320</v>
      </c>
      <c r="AT237" s="132" t="s">
        <v>154</v>
      </c>
      <c r="AU237" s="132" t="s">
        <v>159</v>
      </c>
      <c r="AY237" s="13" t="s">
        <v>152</v>
      </c>
      <c r="BE237" s="133">
        <f t="shared" si="76"/>
        <v>0</v>
      </c>
      <c r="BF237" s="133">
        <f t="shared" si="77"/>
        <v>0</v>
      </c>
      <c r="BG237" s="133">
        <f t="shared" si="78"/>
        <v>0</v>
      </c>
      <c r="BH237" s="133">
        <f t="shared" si="79"/>
        <v>0</v>
      </c>
      <c r="BI237" s="133">
        <f t="shared" si="80"/>
        <v>0</v>
      </c>
      <c r="BJ237" s="13" t="s">
        <v>159</v>
      </c>
      <c r="BK237" s="133">
        <f t="shared" si="81"/>
        <v>0</v>
      </c>
      <c r="BL237" s="13" t="s">
        <v>320</v>
      </c>
      <c r="BM237" s="132" t="s">
        <v>429</v>
      </c>
    </row>
    <row r="238" spans="2:65" s="1" customFormat="1" ht="37.700000000000003" customHeight="1">
      <c r="B238" s="120"/>
      <c r="C238" s="121">
        <v>85</v>
      </c>
      <c r="D238" s="134" t="s">
        <v>203</v>
      </c>
      <c r="E238" s="135" t="s">
        <v>430</v>
      </c>
      <c r="F238" s="136" t="s">
        <v>431</v>
      </c>
      <c r="G238" s="137" t="s">
        <v>200</v>
      </c>
      <c r="H238" s="138">
        <v>22.196999999999999</v>
      </c>
      <c r="I238" s="139"/>
      <c r="J238" s="139">
        <f t="shared" si="72"/>
        <v>0</v>
      </c>
      <c r="K238" s="140"/>
      <c r="L238" s="141"/>
      <c r="M238" s="142" t="s">
        <v>1</v>
      </c>
      <c r="N238" s="143" t="s">
        <v>40</v>
      </c>
      <c r="O238" s="130">
        <v>0</v>
      </c>
      <c r="P238" s="130">
        <f t="shared" si="73"/>
        <v>0</v>
      </c>
      <c r="Q238" s="130">
        <v>3.3000000000000002E-2</v>
      </c>
      <c r="R238" s="130">
        <f t="shared" si="74"/>
        <v>0.73250099999999996</v>
      </c>
      <c r="S238" s="130">
        <v>0</v>
      </c>
      <c r="T238" s="131">
        <f t="shared" si="75"/>
        <v>0</v>
      </c>
      <c r="AR238" s="132" t="s">
        <v>328</v>
      </c>
      <c r="AT238" s="132" t="s">
        <v>203</v>
      </c>
      <c r="AU238" s="132" t="s">
        <v>159</v>
      </c>
      <c r="AY238" s="13" t="s">
        <v>152</v>
      </c>
      <c r="BE238" s="133">
        <f t="shared" si="76"/>
        <v>0</v>
      </c>
      <c r="BF238" s="133">
        <f t="shared" si="77"/>
        <v>0</v>
      </c>
      <c r="BG238" s="133">
        <f t="shared" si="78"/>
        <v>0</v>
      </c>
      <c r="BH238" s="133">
        <f t="shared" si="79"/>
        <v>0</v>
      </c>
      <c r="BI238" s="133">
        <f t="shared" si="80"/>
        <v>0</v>
      </c>
      <c r="BJ238" s="13" t="s">
        <v>159</v>
      </c>
      <c r="BK238" s="133">
        <f t="shared" si="81"/>
        <v>0</v>
      </c>
      <c r="BL238" s="13" t="s">
        <v>320</v>
      </c>
      <c r="BM238" s="132" t="s">
        <v>432</v>
      </c>
    </row>
    <row r="239" spans="2:65" s="1" customFormat="1" ht="24.2" customHeight="1">
      <c r="B239" s="120"/>
      <c r="C239" s="121">
        <v>86</v>
      </c>
      <c r="D239" s="121" t="s">
        <v>154</v>
      </c>
      <c r="E239" s="122" t="s">
        <v>433</v>
      </c>
      <c r="F239" s="123" t="s">
        <v>434</v>
      </c>
      <c r="G239" s="124" t="s">
        <v>332</v>
      </c>
      <c r="H239" s="125"/>
      <c r="I239" s="126"/>
      <c r="J239" s="126">
        <f t="shared" si="72"/>
        <v>0</v>
      </c>
      <c r="K239" s="127"/>
      <c r="L239" s="25"/>
      <c r="M239" s="128" t="s">
        <v>1</v>
      </c>
      <c r="N239" s="129" t="s">
        <v>40</v>
      </c>
      <c r="O239" s="130">
        <v>0</v>
      </c>
      <c r="P239" s="130">
        <f t="shared" si="73"/>
        <v>0</v>
      </c>
      <c r="Q239" s="130">
        <v>0</v>
      </c>
      <c r="R239" s="130">
        <f t="shared" si="74"/>
        <v>0</v>
      </c>
      <c r="S239" s="130">
        <v>0</v>
      </c>
      <c r="T239" s="131">
        <f t="shared" si="75"/>
        <v>0</v>
      </c>
      <c r="AR239" s="132" t="s">
        <v>320</v>
      </c>
      <c r="AT239" s="132" t="s">
        <v>154</v>
      </c>
      <c r="AU239" s="132" t="s">
        <v>159</v>
      </c>
      <c r="AY239" s="13" t="s">
        <v>152</v>
      </c>
      <c r="BE239" s="133">
        <f t="shared" si="76"/>
        <v>0</v>
      </c>
      <c r="BF239" s="133">
        <f t="shared" si="77"/>
        <v>0</v>
      </c>
      <c r="BG239" s="133">
        <f t="shared" si="78"/>
        <v>0</v>
      </c>
      <c r="BH239" s="133">
        <f t="shared" si="79"/>
        <v>0</v>
      </c>
      <c r="BI239" s="133">
        <f t="shared" si="80"/>
        <v>0</v>
      </c>
      <c r="BJ239" s="13" t="s">
        <v>159</v>
      </c>
      <c r="BK239" s="133">
        <f t="shared" si="81"/>
        <v>0</v>
      </c>
      <c r="BL239" s="13" t="s">
        <v>320</v>
      </c>
      <c r="BM239" s="132" t="s">
        <v>435</v>
      </c>
    </row>
    <row r="240" spans="2:65" s="11" customFormat="1" ht="22.7" customHeight="1">
      <c r="B240" s="109"/>
      <c r="D240" s="110" t="s">
        <v>73</v>
      </c>
      <c r="E240" s="118" t="s">
        <v>436</v>
      </c>
      <c r="F240" s="118" t="s">
        <v>437</v>
      </c>
      <c r="J240" s="119">
        <f>BK240</f>
        <v>0</v>
      </c>
      <c r="L240" s="109"/>
      <c r="M240" s="113"/>
      <c r="P240" s="114">
        <f>SUM(P241:P247)</f>
        <v>100.71155693000001</v>
      </c>
      <c r="R240" s="114">
        <f>SUM(R241:R247)</f>
        <v>0.32962779000000003</v>
      </c>
      <c r="T240" s="115">
        <f>SUM(T241:T247)</f>
        <v>0</v>
      </c>
      <c r="AR240" s="110" t="s">
        <v>159</v>
      </c>
      <c r="AT240" s="116" t="s">
        <v>73</v>
      </c>
      <c r="AU240" s="116" t="s">
        <v>82</v>
      </c>
      <c r="AY240" s="110" t="s">
        <v>152</v>
      </c>
      <c r="BK240" s="117">
        <f>SUM(BK241:BK247)</f>
        <v>0</v>
      </c>
    </row>
    <row r="241" spans="2:65" s="1" customFormat="1" ht="24.2" customHeight="1">
      <c r="B241" s="120"/>
      <c r="C241" s="121">
        <v>87</v>
      </c>
      <c r="D241" s="121" t="s">
        <v>154</v>
      </c>
      <c r="E241" s="122" t="s">
        <v>438</v>
      </c>
      <c r="F241" s="123" t="s">
        <v>439</v>
      </c>
      <c r="G241" s="124" t="s">
        <v>226</v>
      </c>
      <c r="H241" s="125">
        <v>42.87</v>
      </c>
      <c r="I241" s="126"/>
      <c r="J241" s="126">
        <f t="shared" ref="J241:J247" si="82">ROUND(I241*H241,2)</f>
        <v>0</v>
      </c>
      <c r="K241" s="127"/>
      <c r="L241" s="25"/>
      <c r="M241" s="128" t="s">
        <v>1</v>
      </c>
      <c r="N241" s="129" t="s">
        <v>40</v>
      </c>
      <c r="O241" s="130">
        <v>0.89468000000000003</v>
      </c>
      <c r="P241" s="130">
        <f t="shared" ref="P241:P247" si="83">O241*H241</f>
        <v>38.3549316</v>
      </c>
      <c r="Q241" s="130">
        <v>2.0699999999999998E-3</v>
      </c>
      <c r="R241" s="130">
        <f t="shared" ref="R241:R247" si="84">Q241*H241</f>
        <v>8.8740899999999984E-2</v>
      </c>
      <c r="S241" s="130">
        <v>0</v>
      </c>
      <c r="T241" s="131">
        <f t="shared" ref="T241:T247" si="85">S241*H241</f>
        <v>0</v>
      </c>
      <c r="AR241" s="132" t="s">
        <v>320</v>
      </c>
      <c r="AT241" s="132" t="s">
        <v>154</v>
      </c>
      <c r="AU241" s="132" t="s">
        <v>159</v>
      </c>
      <c r="AY241" s="13" t="s">
        <v>152</v>
      </c>
      <c r="BE241" s="133">
        <f t="shared" ref="BE241:BE247" si="86">IF(N241="základná",J241,0)</f>
        <v>0</v>
      </c>
      <c r="BF241" s="133">
        <f t="shared" ref="BF241:BF247" si="87">IF(N241="znížená",J241,0)</f>
        <v>0</v>
      </c>
      <c r="BG241" s="133">
        <f t="shared" ref="BG241:BG247" si="88">IF(N241="zákl. prenesená",J241,0)</f>
        <v>0</v>
      </c>
      <c r="BH241" s="133">
        <f t="shared" ref="BH241:BH247" si="89">IF(N241="zníž. prenesená",J241,0)</f>
        <v>0</v>
      </c>
      <c r="BI241" s="133">
        <f t="shared" ref="BI241:BI247" si="90">IF(N241="nulová",J241,0)</f>
        <v>0</v>
      </c>
      <c r="BJ241" s="13" t="s">
        <v>159</v>
      </c>
      <c r="BK241" s="133">
        <f t="shared" ref="BK241:BK247" si="91">ROUND(I241*H241,2)</f>
        <v>0</v>
      </c>
      <c r="BL241" s="13" t="s">
        <v>320</v>
      </c>
      <c r="BM241" s="132" t="s">
        <v>440</v>
      </c>
    </row>
    <row r="242" spans="2:65" s="1" customFormat="1" ht="24.2" customHeight="1">
      <c r="B242" s="120"/>
      <c r="C242" s="121">
        <v>88</v>
      </c>
      <c r="D242" s="121" t="s">
        <v>154</v>
      </c>
      <c r="E242" s="122" t="s">
        <v>441</v>
      </c>
      <c r="F242" s="123" t="s">
        <v>442</v>
      </c>
      <c r="G242" s="124" t="s">
        <v>215</v>
      </c>
      <c r="H242" s="125">
        <v>4</v>
      </c>
      <c r="I242" s="126"/>
      <c r="J242" s="126">
        <f t="shared" si="82"/>
        <v>0</v>
      </c>
      <c r="K242" s="127"/>
      <c r="L242" s="25"/>
      <c r="M242" s="128" t="s">
        <v>1</v>
      </c>
      <c r="N242" s="129" t="s">
        <v>40</v>
      </c>
      <c r="O242" s="130">
        <v>1.23525</v>
      </c>
      <c r="P242" s="130">
        <f t="shared" si="83"/>
        <v>4.9409999999999998</v>
      </c>
      <c r="Q242" s="130">
        <v>1.58E-3</v>
      </c>
      <c r="R242" s="130">
        <f t="shared" si="84"/>
        <v>6.3200000000000001E-3</v>
      </c>
      <c r="S242" s="130">
        <v>0</v>
      </c>
      <c r="T242" s="131">
        <f t="shared" si="85"/>
        <v>0</v>
      </c>
      <c r="AR242" s="132" t="s">
        <v>320</v>
      </c>
      <c r="AT242" s="132" t="s">
        <v>154</v>
      </c>
      <c r="AU242" s="132" t="s">
        <v>159</v>
      </c>
      <c r="AY242" s="13" t="s">
        <v>152</v>
      </c>
      <c r="BE242" s="133">
        <f t="shared" si="86"/>
        <v>0</v>
      </c>
      <c r="BF242" s="133">
        <f t="shared" si="87"/>
        <v>0</v>
      </c>
      <c r="BG242" s="133">
        <f t="shared" si="88"/>
        <v>0</v>
      </c>
      <c r="BH242" s="133">
        <f t="shared" si="89"/>
        <v>0</v>
      </c>
      <c r="BI242" s="133">
        <f t="shared" si="90"/>
        <v>0</v>
      </c>
      <c r="BJ242" s="13" t="s">
        <v>159</v>
      </c>
      <c r="BK242" s="133">
        <f t="shared" si="91"/>
        <v>0</v>
      </c>
      <c r="BL242" s="13" t="s">
        <v>320</v>
      </c>
      <c r="BM242" s="132" t="s">
        <v>443</v>
      </c>
    </row>
    <row r="243" spans="2:65" s="1" customFormat="1" ht="24.2" customHeight="1">
      <c r="B243" s="120"/>
      <c r="C243" s="121">
        <v>89</v>
      </c>
      <c r="D243" s="121" t="s">
        <v>154</v>
      </c>
      <c r="E243" s="122" t="s">
        <v>444</v>
      </c>
      <c r="F243" s="123" t="s">
        <v>445</v>
      </c>
      <c r="G243" s="124" t="s">
        <v>226</v>
      </c>
      <c r="H243" s="125">
        <v>12.68</v>
      </c>
      <c r="I243" s="126"/>
      <c r="J243" s="126">
        <f t="shared" si="82"/>
        <v>0</v>
      </c>
      <c r="K243" s="127"/>
      <c r="L243" s="25"/>
      <c r="M243" s="128" t="s">
        <v>1</v>
      </c>
      <c r="N243" s="129" t="s">
        <v>40</v>
      </c>
      <c r="O243" s="130">
        <v>0.65900000000000003</v>
      </c>
      <c r="P243" s="130">
        <f t="shared" si="83"/>
        <v>8.3561200000000007</v>
      </c>
      <c r="Q243" s="130">
        <v>2.0200000000000001E-3</v>
      </c>
      <c r="R243" s="130">
        <f t="shared" si="84"/>
        <v>2.56136E-2</v>
      </c>
      <c r="S243" s="130">
        <v>0</v>
      </c>
      <c r="T243" s="131">
        <f t="shared" si="85"/>
        <v>0</v>
      </c>
      <c r="AR243" s="132" t="s">
        <v>320</v>
      </c>
      <c r="AT243" s="132" t="s">
        <v>154</v>
      </c>
      <c r="AU243" s="132" t="s">
        <v>159</v>
      </c>
      <c r="AY243" s="13" t="s">
        <v>152</v>
      </c>
      <c r="BE243" s="133">
        <f t="shared" si="86"/>
        <v>0</v>
      </c>
      <c r="BF243" s="133">
        <f t="shared" si="87"/>
        <v>0</v>
      </c>
      <c r="BG243" s="133">
        <f t="shared" si="88"/>
        <v>0</v>
      </c>
      <c r="BH243" s="133">
        <f t="shared" si="89"/>
        <v>0</v>
      </c>
      <c r="BI243" s="133">
        <f t="shared" si="90"/>
        <v>0</v>
      </c>
      <c r="BJ243" s="13" t="s">
        <v>159</v>
      </c>
      <c r="BK243" s="133">
        <f t="shared" si="91"/>
        <v>0</v>
      </c>
      <c r="BL243" s="13" t="s">
        <v>320</v>
      </c>
      <c r="BM243" s="132" t="s">
        <v>446</v>
      </c>
    </row>
    <row r="244" spans="2:65" s="1" customFormat="1" ht="24.2" customHeight="1">
      <c r="B244" s="120"/>
      <c r="C244" s="121">
        <v>90</v>
      </c>
      <c r="D244" s="121" t="s">
        <v>154</v>
      </c>
      <c r="E244" s="122" t="s">
        <v>447</v>
      </c>
      <c r="F244" s="123" t="s">
        <v>448</v>
      </c>
      <c r="G244" s="124" t="s">
        <v>226</v>
      </c>
      <c r="H244" s="125">
        <v>26.823</v>
      </c>
      <c r="I244" s="126"/>
      <c r="J244" s="126">
        <f t="shared" si="82"/>
        <v>0</v>
      </c>
      <c r="K244" s="127"/>
      <c r="L244" s="25"/>
      <c r="M244" s="128" t="s">
        <v>1</v>
      </c>
      <c r="N244" s="129" t="s">
        <v>40</v>
      </c>
      <c r="O244" s="130">
        <v>0.83970999999999996</v>
      </c>
      <c r="P244" s="130">
        <f t="shared" si="83"/>
        <v>22.52354133</v>
      </c>
      <c r="Q244" s="130">
        <v>4.2900000000000004E-3</v>
      </c>
      <c r="R244" s="130">
        <f t="shared" si="84"/>
        <v>0.11507067000000001</v>
      </c>
      <c r="S244" s="130">
        <v>0</v>
      </c>
      <c r="T244" s="131">
        <f t="shared" si="85"/>
        <v>0</v>
      </c>
      <c r="AR244" s="132" t="s">
        <v>320</v>
      </c>
      <c r="AT244" s="132" t="s">
        <v>154</v>
      </c>
      <c r="AU244" s="132" t="s">
        <v>159</v>
      </c>
      <c r="AY244" s="13" t="s">
        <v>152</v>
      </c>
      <c r="BE244" s="133">
        <f t="shared" si="86"/>
        <v>0</v>
      </c>
      <c r="BF244" s="133">
        <f t="shared" si="87"/>
        <v>0</v>
      </c>
      <c r="BG244" s="133">
        <f t="shared" si="88"/>
        <v>0</v>
      </c>
      <c r="BH244" s="133">
        <f t="shared" si="89"/>
        <v>0</v>
      </c>
      <c r="BI244" s="133">
        <f t="shared" si="90"/>
        <v>0</v>
      </c>
      <c r="BJ244" s="13" t="s">
        <v>159</v>
      </c>
      <c r="BK244" s="133">
        <f t="shared" si="91"/>
        <v>0</v>
      </c>
      <c r="BL244" s="13" t="s">
        <v>320</v>
      </c>
      <c r="BM244" s="132" t="s">
        <v>449</v>
      </c>
    </row>
    <row r="245" spans="2:65" s="1" customFormat="1" ht="24.2" customHeight="1">
      <c r="B245" s="120"/>
      <c r="C245" s="121">
        <v>91</v>
      </c>
      <c r="D245" s="121" t="s">
        <v>154</v>
      </c>
      <c r="E245" s="122" t="s">
        <v>450</v>
      </c>
      <c r="F245" s="123" t="s">
        <v>451</v>
      </c>
      <c r="G245" s="124" t="s">
        <v>226</v>
      </c>
      <c r="H245" s="125">
        <v>26.823</v>
      </c>
      <c r="I245" s="126"/>
      <c r="J245" s="126">
        <f t="shared" si="82"/>
        <v>0</v>
      </c>
      <c r="K245" s="127"/>
      <c r="L245" s="25"/>
      <c r="M245" s="128" t="s">
        <v>1</v>
      </c>
      <c r="N245" s="129" t="s">
        <v>40</v>
      </c>
      <c r="O245" s="130">
        <v>0.86799999999999999</v>
      </c>
      <c r="P245" s="130">
        <f t="shared" si="83"/>
        <v>23.282364000000001</v>
      </c>
      <c r="Q245" s="130">
        <v>2.9399999999999999E-3</v>
      </c>
      <c r="R245" s="130">
        <f t="shared" si="84"/>
        <v>7.8859620000000005E-2</v>
      </c>
      <c r="S245" s="130">
        <v>0</v>
      </c>
      <c r="T245" s="131">
        <f t="shared" si="85"/>
        <v>0</v>
      </c>
      <c r="AR245" s="132" t="s">
        <v>320</v>
      </c>
      <c r="AT245" s="132" t="s">
        <v>154</v>
      </c>
      <c r="AU245" s="132" t="s">
        <v>159</v>
      </c>
      <c r="AY245" s="13" t="s">
        <v>152</v>
      </c>
      <c r="BE245" s="133">
        <f t="shared" si="86"/>
        <v>0</v>
      </c>
      <c r="BF245" s="133">
        <f t="shared" si="87"/>
        <v>0</v>
      </c>
      <c r="BG245" s="133">
        <f t="shared" si="88"/>
        <v>0</v>
      </c>
      <c r="BH245" s="133">
        <f t="shared" si="89"/>
        <v>0</v>
      </c>
      <c r="BI245" s="133">
        <f t="shared" si="90"/>
        <v>0</v>
      </c>
      <c r="BJ245" s="13" t="s">
        <v>159</v>
      </c>
      <c r="BK245" s="133">
        <f t="shared" si="91"/>
        <v>0</v>
      </c>
      <c r="BL245" s="13" t="s">
        <v>320</v>
      </c>
      <c r="BM245" s="132" t="s">
        <v>452</v>
      </c>
    </row>
    <row r="246" spans="2:65" s="1" customFormat="1" ht="24.2" customHeight="1">
      <c r="B246" s="120"/>
      <c r="C246" s="121">
        <v>92</v>
      </c>
      <c r="D246" s="121" t="s">
        <v>154</v>
      </c>
      <c r="E246" s="122" t="s">
        <v>453</v>
      </c>
      <c r="F246" s="123" t="s">
        <v>454</v>
      </c>
      <c r="G246" s="124" t="s">
        <v>226</v>
      </c>
      <c r="H246" s="125">
        <v>8.3000000000000007</v>
      </c>
      <c r="I246" s="126"/>
      <c r="J246" s="126">
        <f t="shared" si="82"/>
        <v>0</v>
      </c>
      <c r="K246" s="127"/>
      <c r="L246" s="25"/>
      <c r="M246" s="128" t="s">
        <v>1</v>
      </c>
      <c r="N246" s="129" t="s">
        <v>40</v>
      </c>
      <c r="O246" s="130">
        <v>0.39200000000000002</v>
      </c>
      <c r="P246" s="130">
        <f t="shared" si="83"/>
        <v>3.2536000000000005</v>
      </c>
      <c r="Q246" s="130">
        <v>1.81E-3</v>
      </c>
      <c r="R246" s="130">
        <f t="shared" si="84"/>
        <v>1.5023000000000002E-2</v>
      </c>
      <c r="S246" s="130">
        <v>0</v>
      </c>
      <c r="T246" s="131">
        <f t="shared" si="85"/>
        <v>0</v>
      </c>
      <c r="AR246" s="132" t="s">
        <v>320</v>
      </c>
      <c r="AT246" s="132" t="s">
        <v>154</v>
      </c>
      <c r="AU246" s="132" t="s">
        <v>159</v>
      </c>
      <c r="AY246" s="13" t="s">
        <v>152</v>
      </c>
      <c r="BE246" s="133">
        <f t="shared" si="86"/>
        <v>0</v>
      </c>
      <c r="BF246" s="133">
        <f t="shared" si="87"/>
        <v>0</v>
      </c>
      <c r="BG246" s="133">
        <f t="shared" si="88"/>
        <v>0</v>
      </c>
      <c r="BH246" s="133">
        <f t="shared" si="89"/>
        <v>0</v>
      </c>
      <c r="BI246" s="133">
        <f t="shared" si="90"/>
        <v>0</v>
      </c>
      <c r="BJ246" s="13" t="s">
        <v>159</v>
      </c>
      <c r="BK246" s="133">
        <f t="shared" si="91"/>
        <v>0</v>
      </c>
      <c r="BL246" s="13" t="s">
        <v>320</v>
      </c>
      <c r="BM246" s="132" t="s">
        <v>455</v>
      </c>
    </row>
    <row r="247" spans="2:65" s="1" customFormat="1" ht="24.2" customHeight="1">
      <c r="B247" s="120"/>
      <c r="C247" s="121">
        <v>93</v>
      </c>
      <c r="D247" s="121" t="s">
        <v>154</v>
      </c>
      <c r="E247" s="122" t="s">
        <v>456</v>
      </c>
      <c r="F247" s="123" t="s">
        <v>457</v>
      </c>
      <c r="G247" s="124" t="s">
        <v>332</v>
      </c>
      <c r="H247" s="125"/>
      <c r="I247" s="126"/>
      <c r="J247" s="126">
        <f t="shared" si="82"/>
        <v>0</v>
      </c>
      <c r="K247" s="127"/>
      <c r="L247" s="25"/>
      <c r="M247" s="128" t="s">
        <v>1</v>
      </c>
      <c r="N247" s="129" t="s">
        <v>40</v>
      </c>
      <c r="O247" s="130">
        <v>0</v>
      </c>
      <c r="P247" s="130">
        <f t="shared" si="83"/>
        <v>0</v>
      </c>
      <c r="Q247" s="130">
        <v>0</v>
      </c>
      <c r="R247" s="130">
        <f t="shared" si="84"/>
        <v>0</v>
      </c>
      <c r="S247" s="130">
        <v>0</v>
      </c>
      <c r="T247" s="131">
        <f t="shared" si="85"/>
        <v>0</v>
      </c>
      <c r="AR247" s="132" t="s">
        <v>320</v>
      </c>
      <c r="AT247" s="132" t="s">
        <v>154</v>
      </c>
      <c r="AU247" s="132" t="s">
        <v>159</v>
      </c>
      <c r="AY247" s="13" t="s">
        <v>152</v>
      </c>
      <c r="BE247" s="133">
        <f t="shared" si="86"/>
        <v>0</v>
      </c>
      <c r="BF247" s="133">
        <f t="shared" si="87"/>
        <v>0</v>
      </c>
      <c r="BG247" s="133">
        <f t="shared" si="88"/>
        <v>0</v>
      </c>
      <c r="BH247" s="133">
        <f t="shared" si="89"/>
        <v>0</v>
      </c>
      <c r="BI247" s="133">
        <f t="shared" si="90"/>
        <v>0</v>
      </c>
      <c r="BJ247" s="13" t="s">
        <v>159</v>
      </c>
      <c r="BK247" s="133">
        <f t="shared" si="91"/>
        <v>0</v>
      </c>
      <c r="BL247" s="13" t="s">
        <v>320</v>
      </c>
      <c r="BM247" s="132" t="s">
        <v>458</v>
      </c>
    </row>
    <row r="248" spans="2:65" s="11" customFormat="1" ht="22.7" customHeight="1">
      <c r="B248" s="109"/>
      <c r="D248" s="110" t="s">
        <v>73</v>
      </c>
      <c r="E248" s="118" t="s">
        <v>459</v>
      </c>
      <c r="F248" s="118" t="s">
        <v>460</v>
      </c>
      <c r="J248" s="119">
        <f>BK248</f>
        <v>0</v>
      </c>
      <c r="L248" s="109"/>
      <c r="M248" s="113"/>
      <c r="P248" s="114">
        <f>SUM(P249:P254)</f>
        <v>237.80140800000001</v>
      </c>
      <c r="R248" s="114">
        <f>SUM(R249:R254)</f>
        <v>10.31028899</v>
      </c>
      <c r="T248" s="115">
        <f>SUM(T249:T254)</f>
        <v>0</v>
      </c>
      <c r="AR248" s="110" t="s">
        <v>159</v>
      </c>
      <c r="AT248" s="116" t="s">
        <v>73</v>
      </c>
      <c r="AU248" s="116" t="s">
        <v>82</v>
      </c>
      <c r="AY248" s="110" t="s">
        <v>152</v>
      </c>
      <c r="BK248" s="117">
        <f>SUM(BK249:BK254)</f>
        <v>0</v>
      </c>
    </row>
    <row r="249" spans="2:65" s="1" customFormat="1" ht="24.2" customHeight="1">
      <c r="B249" s="120"/>
      <c r="C249" s="121">
        <v>94</v>
      </c>
      <c r="D249" s="121" t="s">
        <v>154</v>
      </c>
      <c r="E249" s="122" t="s">
        <v>461</v>
      </c>
      <c r="F249" s="123" t="s">
        <v>462</v>
      </c>
      <c r="G249" s="124" t="s">
        <v>200</v>
      </c>
      <c r="H249" s="125">
        <v>230.52</v>
      </c>
      <c r="I249" s="126"/>
      <c r="J249" s="126">
        <f t="shared" ref="J249:J254" si="92">ROUND(I249*H249,2)</f>
        <v>0</v>
      </c>
      <c r="K249" s="127"/>
      <c r="L249" s="25"/>
      <c r="M249" s="128" t="s">
        <v>1</v>
      </c>
      <c r="N249" s="129" t="s">
        <v>40</v>
      </c>
      <c r="O249" s="130">
        <v>0.79700000000000004</v>
      </c>
      <c r="P249" s="130">
        <f t="shared" ref="P249:P254" si="93">O249*H249</f>
        <v>183.72444000000002</v>
      </c>
      <c r="Q249" s="130">
        <v>4.2959999999999998E-2</v>
      </c>
      <c r="R249" s="130">
        <f t="shared" ref="R249:R254" si="94">Q249*H249</f>
        <v>9.9031392</v>
      </c>
      <c r="S249" s="130">
        <v>0</v>
      </c>
      <c r="T249" s="131">
        <f t="shared" ref="T249:T254" si="95">S249*H249</f>
        <v>0</v>
      </c>
      <c r="AR249" s="132" t="s">
        <v>320</v>
      </c>
      <c r="AT249" s="132" t="s">
        <v>154</v>
      </c>
      <c r="AU249" s="132" t="s">
        <v>159</v>
      </c>
      <c r="AY249" s="13" t="s">
        <v>152</v>
      </c>
      <c r="BE249" s="133">
        <f t="shared" ref="BE249:BE254" si="96">IF(N249="základná",J249,0)</f>
        <v>0</v>
      </c>
      <c r="BF249" s="133">
        <f t="shared" ref="BF249:BF254" si="97">IF(N249="znížená",J249,0)</f>
        <v>0</v>
      </c>
      <c r="BG249" s="133">
        <f t="shared" ref="BG249:BG254" si="98">IF(N249="zákl. prenesená",J249,0)</f>
        <v>0</v>
      </c>
      <c r="BH249" s="133">
        <f t="shared" ref="BH249:BH254" si="99">IF(N249="zníž. prenesená",J249,0)</f>
        <v>0</v>
      </c>
      <c r="BI249" s="133">
        <f t="shared" ref="BI249:BI254" si="100">IF(N249="nulová",J249,0)</f>
        <v>0</v>
      </c>
      <c r="BJ249" s="13" t="s">
        <v>159</v>
      </c>
      <c r="BK249" s="133">
        <f t="shared" ref="BK249:BK254" si="101">ROUND(I249*H249,2)</f>
        <v>0</v>
      </c>
      <c r="BL249" s="13" t="s">
        <v>320</v>
      </c>
      <c r="BM249" s="132" t="s">
        <v>463</v>
      </c>
    </row>
    <row r="250" spans="2:65" s="1" customFormat="1" ht="24.2" customHeight="1">
      <c r="B250" s="120"/>
      <c r="C250" s="121">
        <v>95</v>
      </c>
      <c r="D250" s="121" t="s">
        <v>154</v>
      </c>
      <c r="E250" s="122" t="s">
        <v>464</v>
      </c>
      <c r="F250" s="123" t="s">
        <v>465</v>
      </c>
      <c r="G250" s="124" t="s">
        <v>226</v>
      </c>
      <c r="H250" s="125">
        <v>17.7</v>
      </c>
      <c r="I250" s="126"/>
      <c r="J250" s="126">
        <f t="shared" si="92"/>
        <v>0</v>
      </c>
      <c r="K250" s="127"/>
      <c r="L250" s="25"/>
      <c r="M250" s="128" t="s">
        <v>1</v>
      </c>
      <c r="N250" s="129" t="s">
        <v>40</v>
      </c>
      <c r="O250" s="130">
        <v>0.71499999999999997</v>
      </c>
      <c r="P250" s="130">
        <f t="shared" si="93"/>
        <v>12.655499999999998</v>
      </c>
      <c r="Q250" s="130">
        <v>8.3800000000000003E-3</v>
      </c>
      <c r="R250" s="130">
        <f t="shared" si="94"/>
        <v>0.14832599999999999</v>
      </c>
      <c r="S250" s="130">
        <v>0</v>
      </c>
      <c r="T250" s="131">
        <f t="shared" si="95"/>
        <v>0</v>
      </c>
      <c r="AR250" s="132" t="s">
        <v>320</v>
      </c>
      <c r="AT250" s="132" t="s">
        <v>154</v>
      </c>
      <c r="AU250" s="132" t="s">
        <v>159</v>
      </c>
      <c r="AY250" s="13" t="s">
        <v>152</v>
      </c>
      <c r="BE250" s="133">
        <f t="shared" si="96"/>
        <v>0</v>
      </c>
      <c r="BF250" s="133">
        <f t="shared" si="97"/>
        <v>0</v>
      </c>
      <c r="BG250" s="133">
        <f t="shared" si="98"/>
        <v>0</v>
      </c>
      <c r="BH250" s="133">
        <f t="shared" si="99"/>
        <v>0</v>
      </c>
      <c r="BI250" s="133">
        <f t="shared" si="100"/>
        <v>0</v>
      </c>
      <c r="BJ250" s="13" t="s">
        <v>159</v>
      </c>
      <c r="BK250" s="133">
        <f t="shared" si="101"/>
        <v>0</v>
      </c>
      <c r="BL250" s="13" t="s">
        <v>320</v>
      </c>
      <c r="BM250" s="132" t="s">
        <v>466</v>
      </c>
    </row>
    <row r="251" spans="2:65" s="1" customFormat="1" ht="24.2" customHeight="1">
      <c r="B251" s="120"/>
      <c r="C251" s="121">
        <v>96</v>
      </c>
      <c r="D251" s="121" t="s">
        <v>154</v>
      </c>
      <c r="E251" s="122" t="s">
        <v>467</v>
      </c>
      <c r="F251" s="123" t="s">
        <v>468</v>
      </c>
      <c r="G251" s="124" t="s">
        <v>226</v>
      </c>
      <c r="H251" s="125">
        <v>42.87</v>
      </c>
      <c r="I251" s="126"/>
      <c r="J251" s="126">
        <f t="shared" si="92"/>
        <v>0</v>
      </c>
      <c r="K251" s="127"/>
      <c r="L251" s="25"/>
      <c r="M251" s="128" t="s">
        <v>1</v>
      </c>
      <c r="N251" s="129" t="s">
        <v>40</v>
      </c>
      <c r="O251" s="130">
        <v>0.25600000000000001</v>
      </c>
      <c r="P251" s="130">
        <f t="shared" si="93"/>
        <v>10.97472</v>
      </c>
      <c r="Q251" s="130">
        <v>3.5799999999999998E-3</v>
      </c>
      <c r="R251" s="130">
        <f t="shared" si="94"/>
        <v>0.15347459999999999</v>
      </c>
      <c r="S251" s="130">
        <v>0</v>
      </c>
      <c r="T251" s="131">
        <f t="shared" si="95"/>
        <v>0</v>
      </c>
      <c r="AR251" s="132" t="s">
        <v>320</v>
      </c>
      <c r="AT251" s="132" t="s">
        <v>154</v>
      </c>
      <c r="AU251" s="132" t="s">
        <v>159</v>
      </c>
      <c r="AY251" s="13" t="s">
        <v>152</v>
      </c>
      <c r="BE251" s="133">
        <f t="shared" si="96"/>
        <v>0</v>
      </c>
      <c r="BF251" s="133">
        <f t="shared" si="97"/>
        <v>0</v>
      </c>
      <c r="BG251" s="133">
        <f t="shared" si="98"/>
        <v>0</v>
      </c>
      <c r="BH251" s="133">
        <f t="shared" si="99"/>
        <v>0</v>
      </c>
      <c r="BI251" s="133">
        <f t="shared" si="100"/>
        <v>0</v>
      </c>
      <c r="BJ251" s="13" t="s">
        <v>159</v>
      </c>
      <c r="BK251" s="133">
        <f t="shared" si="101"/>
        <v>0</v>
      </c>
      <c r="BL251" s="13" t="s">
        <v>320</v>
      </c>
      <c r="BM251" s="132" t="s">
        <v>469</v>
      </c>
    </row>
    <row r="252" spans="2:65" s="1" customFormat="1" ht="14.45" customHeight="1">
      <c r="B252" s="120"/>
      <c r="C252" s="121">
        <v>97</v>
      </c>
      <c r="D252" s="121" t="s">
        <v>154</v>
      </c>
      <c r="E252" s="122" t="s">
        <v>470</v>
      </c>
      <c r="F252" s="123" t="s">
        <v>471</v>
      </c>
      <c r="G252" s="124" t="s">
        <v>226</v>
      </c>
      <c r="H252" s="125">
        <v>2.4529999999999998</v>
      </c>
      <c r="I252" s="126"/>
      <c r="J252" s="126">
        <f t="shared" si="92"/>
        <v>0</v>
      </c>
      <c r="K252" s="127"/>
      <c r="L252" s="25"/>
      <c r="M252" s="128" t="s">
        <v>1</v>
      </c>
      <c r="N252" s="129" t="s">
        <v>40</v>
      </c>
      <c r="O252" s="130">
        <v>0.68400000000000005</v>
      </c>
      <c r="P252" s="130">
        <f t="shared" si="93"/>
        <v>1.6778520000000001</v>
      </c>
      <c r="Q252" s="130">
        <v>2.3500000000000001E-3</v>
      </c>
      <c r="R252" s="130">
        <f t="shared" si="94"/>
        <v>5.7645500000000002E-3</v>
      </c>
      <c r="S252" s="130">
        <v>0</v>
      </c>
      <c r="T252" s="131">
        <f t="shared" si="95"/>
        <v>0</v>
      </c>
      <c r="AR252" s="132" t="s">
        <v>320</v>
      </c>
      <c r="AT252" s="132" t="s">
        <v>154</v>
      </c>
      <c r="AU252" s="132" t="s">
        <v>159</v>
      </c>
      <c r="AY252" s="13" t="s">
        <v>152</v>
      </c>
      <c r="BE252" s="133">
        <f t="shared" si="96"/>
        <v>0</v>
      </c>
      <c r="BF252" s="133">
        <f t="shared" si="97"/>
        <v>0</v>
      </c>
      <c r="BG252" s="133">
        <f t="shared" si="98"/>
        <v>0</v>
      </c>
      <c r="BH252" s="133">
        <f t="shared" si="99"/>
        <v>0</v>
      </c>
      <c r="BI252" s="133">
        <f t="shared" si="100"/>
        <v>0</v>
      </c>
      <c r="BJ252" s="13" t="s">
        <v>159</v>
      </c>
      <c r="BK252" s="133">
        <f t="shared" si="101"/>
        <v>0</v>
      </c>
      <c r="BL252" s="13" t="s">
        <v>320</v>
      </c>
      <c r="BM252" s="132" t="s">
        <v>472</v>
      </c>
    </row>
    <row r="253" spans="2:65" s="1" customFormat="1" ht="14.45" customHeight="1">
      <c r="B253" s="120"/>
      <c r="C253" s="121">
        <v>98</v>
      </c>
      <c r="D253" s="121" t="s">
        <v>154</v>
      </c>
      <c r="E253" s="122" t="s">
        <v>473</v>
      </c>
      <c r="F253" s="123" t="s">
        <v>474</v>
      </c>
      <c r="G253" s="124" t="s">
        <v>200</v>
      </c>
      <c r="H253" s="125">
        <v>276.62400000000002</v>
      </c>
      <c r="I253" s="126"/>
      <c r="J253" s="126">
        <f t="shared" si="92"/>
        <v>0</v>
      </c>
      <c r="K253" s="127"/>
      <c r="L253" s="25"/>
      <c r="M253" s="128" t="s">
        <v>1</v>
      </c>
      <c r="N253" s="129" t="s">
        <v>40</v>
      </c>
      <c r="O253" s="130">
        <v>0.104</v>
      </c>
      <c r="P253" s="130">
        <f t="shared" si="93"/>
        <v>28.768896000000002</v>
      </c>
      <c r="Q253" s="130">
        <v>3.6000000000000002E-4</v>
      </c>
      <c r="R253" s="130">
        <f t="shared" si="94"/>
        <v>9.9584640000000016E-2</v>
      </c>
      <c r="S253" s="130">
        <v>0</v>
      </c>
      <c r="T253" s="131">
        <f t="shared" si="95"/>
        <v>0</v>
      </c>
      <c r="AR253" s="132" t="s">
        <v>320</v>
      </c>
      <c r="AT253" s="132" t="s">
        <v>154</v>
      </c>
      <c r="AU253" s="132" t="s">
        <v>159</v>
      </c>
      <c r="AY253" s="13" t="s">
        <v>152</v>
      </c>
      <c r="BE253" s="133">
        <f t="shared" si="96"/>
        <v>0</v>
      </c>
      <c r="BF253" s="133">
        <f t="shared" si="97"/>
        <v>0</v>
      </c>
      <c r="BG253" s="133">
        <f t="shared" si="98"/>
        <v>0</v>
      </c>
      <c r="BH253" s="133">
        <f t="shared" si="99"/>
        <v>0</v>
      </c>
      <c r="BI253" s="133">
        <f t="shared" si="100"/>
        <v>0</v>
      </c>
      <c r="BJ253" s="13" t="s">
        <v>159</v>
      </c>
      <c r="BK253" s="133">
        <f t="shared" si="101"/>
        <v>0</v>
      </c>
      <c r="BL253" s="13" t="s">
        <v>320</v>
      </c>
      <c r="BM253" s="132" t="s">
        <v>475</v>
      </c>
    </row>
    <row r="254" spans="2:65" s="1" customFormat="1" ht="24.2" customHeight="1">
      <c r="B254" s="120"/>
      <c r="C254" s="121">
        <v>99</v>
      </c>
      <c r="D254" s="121" t="s">
        <v>154</v>
      </c>
      <c r="E254" s="122" t="s">
        <v>476</v>
      </c>
      <c r="F254" s="123" t="s">
        <v>477</v>
      </c>
      <c r="G254" s="124" t="s">
        <v>332</v>
      </c>
      <c r="H254" s="125"/>
      <c r="I254" s="126"/>
      <c r="J254" s="126">
        <f t="shared" si="92"/>
        <v>0</v>
      </c>
      <c r="K254" s="127"/>
      <c r="L254" s="25"/>
      <c r="M254" s="128" t="s">
        <v>1</v>
      </c>
      <c r="N254" s="129" t="s">
        <v>40</v>
      </c>
      <c r="O254" s="130">
        <v>0</v>
      </c>
      <c r="P254" s="130">
        <f t="shared" si="93"/>
        <v>0</v>
      </c>
      <c r="Q254" s="130">
        <v>0</v>
      </c>
      <c r="R254" s="130">
        <f t="shared" si="94"/>
        <v>0</v>
      </c>
      <c r="S254" s="130">
        <v>0</v>
      </c>
      <c r="T254" s="131">
        <f t="shared" si="95"/>
        <v>0</v>
      </c>
      <c r="AR254" s="132" t="s">
        <v>320</v>
      </c>
      <c r="AT254" s="132" t="s">
        <v>154</v>
      </c>
      <c r="AU254" s="132" t="s">
        <v>159</v>
      </c>
      <c r="AY254" s="13" t="s">
        <v>152</v>
      </c>
      <c r="BE254" s="133">
        <f t="shared" si="96"/>
        <v>0</v>
      </c>
      <c r="BF254" s="133">
        <f t="shared" si="97"/>
        <v>0</v>
      </c>
      <c r="BG254" s="133">
        <f t="shared" si="98"/>
        <v>0</v>
      </c>
      <c r="BH254" s="133">
        <f t="shared" si="99"/>
        <v>0</v>
      </c>
      <c r="BI254" s="133">
        <f t="shared" si="100"/>
        <v>0</v>
      </c>
      <c r="BJ254" s="13" t="s">
        <v>159</v>
      </c>
      <c r="BK254" s="133">
        <f t="shared" si="101"/>
        <v>0</v>
      </c>
      <c r="BL254" s="13" t="s">
        <v>320</v>
      </c>
      <c r="BM254" s="132" t="s">
        <v>478</v>
      </c>
    </row>
    <row r="255" spans="2:65" s="11" customFormat="1" ht="22.7" customHeight="1">
      <c r="B255" s="109"/>
      <c r="D255" s="110" t="s">
        <v>73</v>
      </c>
      <c r="E255" s="118" t="s">
        <v>479</v>
      </c>
      <c r="F255" s="118" t="s">
        <v>480</v>
      </c>
      <c r="J255" s="119">
        <f>BK255</f>
        <v>0</v>
      </c>
      <c r="L255" s="109"/>
      <c r="M255" s="113"/>
      <c r="P255" s="114">
        <f>SUM(P256:P281)</f>
        <v>119.13935000000001</v>
      </c>
      <c r="R255" s="114">
        <f>SUM(R256:R281)</f>
        <v>1.5123702000000001</v>
      </c>
      <c r="T255" s="115">
        <f>SUM(T256:T281)</f>
        <v>0</v>
      </c>
      <c r="AR255" s="110" t="s">
        <v>159</v>
      </c>
      <c r="AT255" s="116" t="s">
        <v>73</v>
      </c>
      <c r="AU255" s="116" t="s">
        <v>82</v>
      </c>
      <c r="AY255" s="110" t="s">
        <v>152</v>
      </c>
      <c r="BK255" s="117">
        <f>SUM(BK256:BK281)</f>
        <v>0</v>
      </c>
    </row>
    <row r="256" spans="2:65" s="1" customFormat="1" ht="14.45" customHeight="1">
      <c r="B256" s="120"/>
      <c r="C256" s="121">
        <v>100</v>
      </c>
      <c r="D256" s="121" t="s">
        <v>154</v>
      </c>
      <c r="E256" s="122" t="s">
        <v>481</v>
      </c>
      <c r="F256" s="123" t="s">
        <v>482</v>
      </c>
      <c r="G256" s="124" t="s">
        <v>226</v>
      </c>
      <c r="H256" s="125">
        <v>51.16</v>
      </c>
      <c r="I256" s="126"/>
      <c r="J256" s="126">
        <f t="shared" ref="J256:J281" si="102">ROUND(I256*H256,2)</f>
        <v>0</v>
      </c>
      <c r="K256" s="127"/>
      <c r="L256" s="25"/>
      <c r="M256" s="128" t="s">
        <v>1</v>
      </c>
      <c r="N256" s="129" t="s">
        <v>40</v>
      </c>
      <c r="O256" s="130">
        <v>0.36499999999999999</v>
      </c>
      <c r="P256" s="130">
        <f t="shared" ref="P256:P281" si="103">O256*H256</f>
        <v>18.673399999999997</v>
      </c>
      <c r="Q256" s="130">
        <v>1.8000000000000001E-4</v>
      </c>
      <c r="R256" s="130">
        <f t="shared" ref="R256:R281" si="104">Q256*H256</f>
        <v>9.2087999999999996E-3</v>
      </c>
      <c r="S256" s="130">
        <v>0</v>
      </c>
      <c r="T256" s="131">
        <f t="shared" ref="T256:T281" si="105">S256*H256</f>
        <v>0</v>
      </c>
      <c r="AR256" s="132" t="s">
        <v>320</v>
      </c>
      <c r="AT256" s="132" t="s">
        <v>154</v>
      </c>
      <c r="AU256" s="132" t="s">
        <v>159</v>
      </c>
      <c r="AY256" s="13" t="s">
        <v>152</v>
      </c>
      <c r="BE256" s="133">
        <f t="shared" ref="BE256:BE281" si="106">IF(N256="základná",J256,0)</f>
        <v>0</v>
      </c>
      <c r="BF256" s="133">
        <f t="shared" ref="BF256:BF281" si="107">IF(N256="znížená",J256,0)</f>
        <v>0</v>
      </c>
      <c r="BG256" s="133">
        <f t="shared" ref="BG256:BG281" si="108">IF(N256="zákl. prenesená",J256,0)</f>
        <v>0</v>
      </c>
      <c r="BH256" s="133">
        <f t="shared" ref="BH256:BH281" si="109">IF(N256="zníž. prenesená",J256,0)</f>
        <v>0</v>
      </c>
      <c r="BI256" s="133">
        <f t="shared" ref="BI256:BI281" si="110">IF(N256="nulová",J256,0)</f>
        <v>0</v>
      </c>
      <c r="BJ256" s="13" t="s">
        <v>159</v>
      </c>
      <c r="BK256" s="133">
        <f t="shared" ref="BK256:BK281" si="111">ROUND(I256*H256,2)</f>
        <v>0</v>
      </c>
      <c r="BL256" s="13" t="s">
        <v>320</v>
      </c>
      <c r="BM256" s="132" t="s">
        <v>483</v>
      </c>
    </row>
    <row r="257" spans="2:66" s="1" customFormat="1" ht="51.95">
      <c r="B257" s="120"/>
      <c r="C257" s="134">
        <v>101</v>
      </c>
      <c r="D257" s="134" t="s">
        <v>203</v>
      </c>
      <c r="E257" s="135" t="s">
        <v>484</v>
      </c>
      <c r="F257" s="136" t="s">
        <v>485</v>
      </c>
      <c r="G257" s="137" t="s">
        <v>215</v>
      </c>
      <c r="H257" s="138">
        <v>2</v>
      </c>
      <c r="I257" s="139"/>
      <c r="J257" s="139">
        <f t="shared" si="102"/>
        <v>0</v>
      </c>
      <c r="K257" s="127"/>
      <c r="L257" s="25"/>
      <c r="M257" s="128" t="s">
        <v>1</v>
      </c>
      <c r="N257" s="143" t="s">
        <v>40</v>
      </c>
      <c r="O257" s="130">
        <v>0</v>
      </c>
      <c r="P257" s="130">
        <f t="shared" si="103"/>
        <v>0</v>
      </c>
      <c r="Q257" s="130">
        <v>2.4E-2</v>
      </c>
      <c r="R257" s="130">
        <f t="shared" si="104"/>
        <v>4.8000000000000001E-2</v>
      </c>
      <c r="S257" s="130">
        <v>0</v>
      </c>
      <c r="T257" s="131">
        <f t="shared" si="105"/>
        <v>0</v>
      </c>
      <c r="AR257" s="132" t="s">
        <v>328</v>
      </c>
      <c r="AT257" s="132" t="s">
        <v>203</v>
      </c>
      <c r="AU257" s="132" t="s">
        <v>159</v>
      </c>
      <c r="AY257" s="13" t="s">
        <v>152</v>
      </c>
      <c r="BE257" s="133">
        <f t="shared" si="106"/>
        <v>0</v>
      </c>
      <c r="BF257" s="133">
        <f t="shared" si="107"/>
        <v>0</v>
      </c>
      <c r="BG257" s="133">
        <f t="shared" si="108"/>
        <v>0</v>
      </c>
      <c r="BH257" s="133">
        <f t="shared" si="109"/>
        <v>0</v>
      </c>
      <c r="BI257" s="133">
        <f t="shared" si="110"/>
        <v>0</v>
      </c>
      <c r="BJ257" s="13" t="s">
        <v>159</v>
      </c>
      <c r="BK257" s="133">
        <f t="shared" si="111"/>
        <v>0</v>
      </c>
      <c r="BL257" s="13" t="s">
        <v>320</v>
      </c>
      <c r="BM257" s="132" t="s">
        <v>486</v>
      </c>
    </row>
    <row r="258" spans="2:66" s="1" customFormat="1" ht="51.95">
      <c r="B258" s="120"/>
      <c r="C258" s="134">
        <v>102</v>
      </c>
      <c r="D258" s="134" t="s">
        <v>203</v>
      </c>
      <c r="E258" s="135" t="s">
        <v>484</v>
      </c>
      <c r="F258" s="136" t="s">
        <v>487</v>
      </c>
      <c r="G258" s="137" t="s">
        <v>215</v>
      </c>
      <c r="H258" s="138">
        <v>1</v>
      </c>
      <c r="I258" s="139"/>
      <c r="J258" s="139">
        <f t="shared" si="102"/>
        <v>0</v>
      </c>
      <c r="K258" s="127"/>
      <c r="L258" s="25"/>
      <c r="M258" s="128" t="s">
        <v>1</v>
      </c>
      <c r="N258" s="143" t="s">
        <v>40</v>
      </c>
      <c r="O258" s="130">
        <v>0</v>
      </c>
      <c r="P258" s="130">
        <f t="shared" si="103"/>
        <v>0</v>
      </c>
      <c r="Q258" s="130">
        <v>2.4E-2</v>
      </c>
      <c r="R258" s="130">
        <f t="shared" si="104"/>
        <v>2.4E-2</v>
      </c>
      <c r="S258" s="130">
        <v>0</v>
      </c>
      <c r="T258" s="131">
        <f t="shared" si="105"/>
        <v>0</v>
      </c>
      <c r="AR258" s="132" t="s">
        <v>328</v>
      </c>
      <c r="AT258" s="132" t="s">
        <v>203</v>
      </c>
      <c r="AU258" s="132" t="s">
        <v>159</v>
      </c>
      <c r="AY258" s="13" t="s">
        <v>152</v>
      </c>
      <c r="BE258" s="133">
        <f t="shared" si="106"/>
        <v>0</v>
      </c>
      <c r="BF258" s="133">
        <f t="shared" si="107"/>
        <v>0</v>
      </c>
      <c r="BG258" s="133">
        <f t="shared" si="108"/>
        <v>0</v>
      </c>
      <c r="BH258" s="133">
        <f t="shared" si="109"/>
        <v>0</v>
      </c>
      <c r="BI258" s="133">
        <f t="shared" si="110"/>
        <v>0</v>
      </c>
      <c r="BJ258" s="13" t="s">
        <v>159</v>
      </c>
      <c r="BK258" s="133">
        <f t="shared" si="111"/>
        <v>0</v>
      </c>
      <c r="BL258" s="13" t="s">
        <v>320</v>
      </c>
      <c r="BM258" s="132" t="s">
        <v>486</v>
      </c>
    </row>
    <row r="259" spans="2:66" s="1" customFormat="1" ht="26.1">
      <c r="B259" s="120"/>
      <c r="C259" s="134">
        <v>103</v>
      </c>
      <c r="D259" s="134" t="s">
        <v>203</v>
      </c>
      <c r="E259" s="135" t="s">
        <v>484</v>
      </c>
      <c r="F259" s="136" t="s">
        <v>488</v>
      </c>
      <c r="G259" s="137" t="s">
        <v>215</v>
      </c>
      <c r="H259" s="138">
        <v>2</v>
      </c>
      <c r="I259" s="139"/>
      <c r="J259" s="139">
        <f t="shared" si="102"/>
        <v>0</v>
      </c>
      <c r="K259" s="127"/>
      <c r="L259" s="25"/>
      <c r="M259" s="128" t="s">
        <v>1</v>
      </c>
      <c r="N259" s="143" t="s">
        <v>40</v>
      </c>
      <c r="O259" s="130">
        <v>0</v>
      </c>
      <c r="P259" s="130">
        <f t="shared" si="103"/>
        <v>0</v>
      </c>
      <c r="Q259" s="130">
        <v>2.4E-2</v>
      </c>
      <c r="R259" s="130">
        <f t="shared" si="104"/>
        <v>4.8000000000000001E-2</v>
      </c>
      <c r="S259" s="130">
        <v>0</v>
      </c>
      <c r="T259" s="131">
        <f t="shared" si="105"/>
        <v>0</v>
      </c>
      <c r="AR259" s="132" t="s">
        <v>328</v>
      </c>
      <c r="AT259" s="132" t="s">
        <v>203</v>
      </c>
      <c r="AU259" s="132" t="s">
        <v>159</v>
      </c>
      <c r="AY259" s="13" t="s">
        <v>152</v>
      </c>
      <c r="BE259" s="133">
        <f t="shared" si="106"/>
        <v>0</v>
      </c>
      <c r="BF259" s="133">
        <f t="shared" si="107"/>
        <v>0</v>
      </c>
      <c r="BG259" s="133">
        <f t="shared" si="108"/>
        <v>0</v>
      </c>
      <c r="BH259" s="133">
        <f t="shared" si="109"/>
        <v>0</v>
      </c>
      <c r="BI259" s="133">
        <f t="shared" si="110"/>
        <v>0</v>
      </c>
      <c r="BJ259" s="13" t="s">
        <v>159</v>
      </c>
      <c r="BK259" s="133">
        <f t="shared" si="111"/>
        <v>0</v>
      </c>
      <c r="BL259" s="13" t="s">
        <v>320</v>
      </c>
      <c r="BM259" s="132" t="s">
        <v>486</v>
      </c>
    </row>
    <row r="260" spans="2:66" s="1" customFormat="1" ht="51.95">
      <c r="B260" s="120"/>
      <c r="C260" s="134">
        <v>104</v>
      </c>
      <c r="D260" s="134" t="s">
        <v>203</v>
      </c>
      <c r="E260" s="135" t="s">
        <v>484</v>
      </c>
      <c r="F260" s="136" t="s">
        <v>489</v>
      </c>
      <c r="G260" s="137" t="s">
        <v>215</v>
      </c>
      <c r="H260" s="138">
        <v>1</v>
      </c>
      <c r="I260" s="139"/>
      <c r="J260" s="139">
        <f t="shared" si="102"/>
        <v>0</v>
      </c>
      <c r="K260" s="127"/>
      <c r="L260" s="25"/>
      <c r="M260" s="128" t="s">
        <v>1</v>
      </c>
      <c r="N260" s="143" t="s">
        <v>40</v>
      </c>
      <c r="O260" s="130">
        <v>0</v>
      </c>
      <c r="P260" s="130">
        <f t="shared" si="103"/>
        <v>0</v>
      </c>
      <c r="Q260" s="130">
        <v>2.4E-2</v>
      </c>
      <c r="R260" s="130">
        <f t="shared" si="104"/>
        <v>2.4E-2</v>
      </c>
      <c r="S260" s="130">
        <v>0</v>
      </c>
      <c r="T260" s="131">
        <f t="shared" si="105"/>
        <v>0</v>
      </c>
      <c r="AR260" s="132" t="s">
        <v>328</v>
      </c>
      <c r="AT260" s="132" t="s">
        <v>203</v>
      </c>
      <c r="AU260" s="132" t="s">
        <v>159</v>
      </c>
      <c r="AY260" s="13" t="s">
        <v>152</v>
      </c>
      <c r="BE260" s="133">
        <f t="shared" si="106"/>
        <v>0</v>
      </c>
      <c r="BF260" s="133">
        <f t="shared" si="107"/>
        <v>0</v>
      </c>
      <c r="BG260" s="133">
        <f t="shared" si="108"/>
        <v>0</v>
      </c>
      <c r="BH260" s="133">
        <f t="shared" si="109"/>
        <v>0</v>
      </c>
      <c r="BI260" s="133">
        <f t="shared" si="110"/>
        <v>0</v>
      </c>
      <c r="BJ260" s="13" t="s">
        <v>159</v>
      </c>
      <c r="BK260" s="133">
        <f t="shared" si="111"/>
        <v>0</v>
      </c>
      <c r="BL260" s="13" t="s">
        <v>320</v>
      </c>
      <c r="BM260" s="132" t="s">
        <v>486</v>
      </c>
    </row>
    <row r="261" spans="2:66" s="1" customFormat="1" ht="39">
      <c r="B261" s="120"/>
      <c r="C261" s="134">
        <v>105</v>
      </c>
      <c r="D261" s="134" t="s">
        <v>203</v>
      </c>
      <c r="E261" s="135" t="s">
        <v>490</v>
      </c>
      <c r="F261" s="136" t="s">
        <v>491</v>
      </c>
      <c r="G261" s="137" t="s">
        <v>215</v>
      </c>
      <c r="H261" s="138">
        <v>1</v>
      </c>
      <c r="I261" s="139"/>
      <c r="J261" s="139">
        <f t="shared" si="102"/>
        <v>0</v>
      </c>
      <c r="K261" s="127"/>
      <c r="L261" s="25"/>
      <c r="M261" s="128" t="s">
        <v>1</v>
      </c>
      <c r="N261" s="143" t="s">
        <v>40</v>
      </c>
      <c r="O261" s="130">
        <v>0</v>
      </c>
      <c r="P261" s="130">
        <f t="shared" si="103"/>
        <v>0</v>
      </c>
      <c r="Q261" s="130">
        <v>2.4E-2</v>
      </c>
      <c r="R261" s="130">
        <f t="shared" si="104"/>
        <v>2.4E-2</v>
      </c>
      <c r="S261" s="130">
        <v>0</v>
      </c>
      <c r="T261" s="131">
        <f t="shared" si="105"/>
        <v>0</v>
      </c>
      <c r="AR261" s="132" t="s">
        <v>328</v>
      </c>
      <c r="AT261" s="132" t="s">
        <v>203</v>
      </c>
      <c r="AU261" s="132" t="s">
        <v>159</v>
      </c>
      <c r="AY261" s="13" t="s">
        <v>152</v>
      </c>
      <c r="BE261" s="133">
        <f t="shared" si="106"/>
        <v>0</v>
      </c>
      <c r="BF261" s="133">
        <f t="shared" si="107"/>
        <v>0</v>
      </c>
      <c r="BG261" s="133">
        <f t="shared" si="108"/>
        <v>0</v>
      </c>
      <c r="BH261" s="133">
        <f t="shared" si="109"/>
        <v>0</v>
      </c>
      <c r="BI261" s="133">
        <f t="shared" si="110"/>
        <v>0</v>
      </c>
      <c r="BJ261" s="13" t="s">
        <v>159</v>
      </c>
      <c r="BK261" s="133">
        <f t="shared" si="111"/>
        <v>0</v>
      </c>
      <c r="BL261" s="13" t="s">
        <v>320</v>
      </c>
      <c r="BM261" s="132" t="s">
        <v>492</v>
      </c>
    </row>
    <row r="262" spans="2:66" s="1" customFormat="1" ht="24.2" customHeight="1">
      <c r="B262" s="120"/>
      <c r="C262" s="134">
        <v>106</v>
      </c>
      <c r="D262" s="134" t="s">
        <v>203</v>
      </c>
      <c r="E262" s="135" t="s">
        <v>493</v>
      </c>
      <c r="F262" s="136" t="s">
        <v>494</v>
      </c>
      <c r="G262" s="137" t="s">
        <v>215</v>
      </c>
      <c r="H262" s="138">
        <v>2</v>
      </c>
      <c r="I262" s="139"/>
      <c r="J262" s="139">
        <f t="shared" si="102"/>
        <v>0</v>
      </c>
      <c r="K262" s="127"/>
      <c r="L262" s="25"/>
      <c r="M262" s="128" t="s">
        <v>1</v>
      </c>
      <c r="N262" s="143" t="s">
        <v>40</v>
      </c>
      <c r="O262" s="130">
        <v>0</v>
      </c>
      <c r="P262" s="130">
        <f t="shared" si="103"/>
        <v>0</v>
      </c>
      <c r="Q262" s="130">
        <v>2.4E-2</v>
      </c>
      <c r="R262" s="130">
        <f t="shared" si="104"/>
        <v>4.8000000000000001E-2</v>
      </c>
      <c r="S262" s="130">
        <v>0</v>
      </c>
      <c r="T262" s="131">
        <f t="shared" si="105"/>
        <v>0</v>
      </c>
      <c r="AR262" s="132" t="s">
        <v>328</v>
      </c>
      <c r="AT262" s="132" t="s">
        <v>203</v>
      </c>
      <c r="AU262" s="132" t="s">
        <v>159</v>
      </c>
      <c r="AY262" s="13" t="s">
        <v>152</v>
      </c>
      <c r="BE262" s="133">
        <f t="shared" si="106"/>
        <v>0</v>
      </c>
      <c r="BF262" s="133">
        <f t="shared" si="107"/>
        <v>0</v>
      </c>
      <c r="BG262" s="133">
        <f t="shared" si="108"/>
        <v>0</v>
      </c>
      <c r="BH262" s="133">
        <f t="shared" si="109"/>
        <v>0</v>
      </c>
      <c r="BI262" s="133">
        <f t="shared" si="110"/>
        <v>0</v>
      </c>
      <c r="BJ262" s="13" t="s">
        <v>159</v>
      </c>
      <c r="BK262" s="133">
        <f t="shared" si="111"/>
        <v>0</v>
      </c>
      <c r="BL262" s="13" t="s">
        <v>320</v>
      </c>
      <c r="BM262" s="132" t="s">
        <v>495</v>
      </c>
    </row>
    <row r="263" spans="2:66" s="11" customFormat="1" ht="26.1">
      <c r="B263" s="109"/>
      <c r="C263" s="134">
        <v>107</v>
      </c>
      <c r="D263" s="134" t="s">
        <v>203</v>
      </c>
      <c r="E263" s="135" t="s">
        <v>496</v>
      </c>
      <c r="F263" s="136" t="s">
        <v>497</v>
      </c>
      <c r="G263" s="137" t="s">
        <v>215</v>
      </c>
      <c r="H263" s="138">
        <v>3</v>
      </c>
      <c r="I263" s="139"/>
      <c r="J263" s="139">
        <f t="shared" si="102"/>
        <v>0</v>
      </c>
      <c r="L263" s="109"/>
      <c r="M263" s="113"/>
      <c r="N263" s="143" t="s">
        <v>40</v>
      </c>
      <c r="O263" s="130">
        <v>0</v>
      </c>
      <c r="P263" s="130">
        <f t="shared" si="103"/>
        <v>0</v>
      </c>
      <c r="Q263" s="130">
        <v>8.4000000000000005E-2</v>
      </c>
      <c r="R263" s="130">
        <f t="shared" si="104"/>
        <v>0.252</v>
      </c>
      <c r="S263" s="130">
        <v>0</v>
      </c>
      <c r="T263" s="131">
        <f t="shared" si="105"/>
        <v>0</v>
      </c>
      <c r="AR263" s="132" t="s">
        <v>328</v>
      </c>
      <c r="AS263" s="1"/>
      <c r="AT263" s="132" t="s">
        <v>203</v>
      </c>
      <c r="AU263" s="132" t="s">
        <v>159</v>
      </c>
      <c r="AV263" s="1"/>
      <c r="AW263" s="1"/>
      <c r="AX263" s="1"/>
      <c r="AY263" s="13" t="s">
        <v>152</v>
      </c>
      <c r="AZ263" s="1"/>
      <c r="BA263" s="1"/>
      <c r="BB263" s="1"/>
      <c r="BC263" s="1"/>
      <c r="BD263" s="1"/>
      <c r="BE263" s="133">
        <f t="shared" si="106"/>
        <v>0</v>
      </c>
      <c r="BF263" s="133">
        <f t="shared" si="107"/>
        <v>0</v>
      </c>
      <c r="BG263" s="133">
        <f t="shared" si="108"/>
        <v>0</v>
      </c>
      <c r="BH263" s="133">
        <f t="shared" si="109"/>
        <v>0</v>
      </c>
      <c r="BI263" s="133">
        <f t="shared" si="110"/>
        <v>0</v>
      </c>
      <c r="BJ263" s="13" t="s">
        <v>159</v>
      </c>
      <c r="BK263" s="133">
        <f t="shared" si="111"/>
        <v>0</v>
      </c>
      <c r="BL263" s="13" t="s">
        <v>320</v>
      </c>
      <c r="BM263" s="132" t="s">
        <v>498</v>
      </c>
      <c r="BN263" s="1"/>
    </row>
    <row r="264" spans="2:66" s="1" customFormat="1" ht="26.1">
      <c r="B264" s="120"/>
      <c r="C264" s="134">
        <v>108</v>
      </c>
      <c r="D264" s="121" t="s">
        <v>154</v>
      </c>
      <c r="E264" s="122" t="s">
        <v>499</v>
      </c>
      <c r="F264" s="123" t="s">
        <v>500</v>
      </c>
      <c r="G264" s="124" t="s">
        <v>226</v>
      </c>
      <c r="H264" s="125">
        <v>33.549999999999997</v>
      </c>
      <c r="I264" s="126"/>
      <c r="J264" s="126">
        <f t="shared" si="102"/>
        <v>0</v>
      </c>
      <c r="K264" s="127"/>
      <c r="L264" s="25"/>
      <c r="M264" s="128" t="s">
        <v>1</v>
      </c>
      <c r="N264" s="129" t="s">
        <v>40</v>
      </c>
      <c r="O264" s="130">
        <v>0.28100000000000003</v>
      </c>
      <c r="P264" s="130">
        <f t="shared" si="103"/>
        <v>9.4275500000000001</v>
      </c>
      <c r="Q264" s="130">
        <v>4.2000000000000002E-4</v>
      </c>
      <c r="R264" s="130">
        <f t="shared" si="104"/>
        <v>1.4090999999999999E-2</v>
      </c>
      <c r="S264" s="130">
        <v>0</v>
      </c>
      <c r="T264" s="131">
        <f t="shared" si="105"/>
        <v>0</v>
      </c>
      <c r="AR264" s="132" t="s">
        <v>320</v>
      </c>
      <c r="AT264" s="132" t="s">
        <v>154</v>
      </c>
      <c r="AU264" s="132" t="s">
        <v>159</v>
      </c>
      <c r="AY264" s="13" t="s">
        <v>152</v>
      </c>
      <c r="BE264" s="133">
        <f t="shared" si="106"/>
        <v>0</v>
      </c>
      <c r="BF264" s="133">
        <f t="shared" si="107"/>
        <v>0</v>
      </c>
      <c r="BG264" s="133">
        <f t="shared" si="108"/>
        <v>0</v>
      </c>
      <c r="BH264" s="133">
        <f t="shared" si="109"/>
        <v>0</v>
      </c>
      <c r="BI264" s="133">
        <f t="shared" si="110"/>
        <v>0</v>
      </c>
      <c r="BJ264" s="13" t="s">
        <v>159</v>
      </c>
      <c r="BK264" s="133">
        <f t="shared" si="111"/>
        <v>0</v>
      </c>
      <c r="BL264" s="13" t="s">
        <v>320</v>
      </c>
      <c r="BM264" s="132" t="s">
        <v>501</v>
      </c>
    </row>
    <row r="265" spans="2:66" s="1" customFormat="1" ht="37.700000000000003" customHeight="1">
      <c r="B265" s="120"/>
      <c r="C265" s="134">
        <v>109</v>
      </c>
      <c r="D265" s="134" t="s">
        <v>203</v>
      </c>
      <c r="E265" s="135" t="s">
        <v>502</v>
      </c>
      <c r="F265" s="136" t="s">
        <v>503</v>
      </c>
      <c r="G265" s="137" t="s">
        <v>215</v>
      </c>
      <c r="H265" s="138">
        <v>1</v>
      </c>
      <c r="I265" s="139"/>
      <c r="J265" s="139">
        <f t="shared" si="102"/>
        <v>0</v>
      </c>
      <c r="K265" s="140"/>
      <c r="L265" s="141"/>
      <c r="M265" s="142" t="s">
        <v>1</v>
      </c>
      <c r="N265" s="143" t="s">
        <v>40</v>
      </c>
      <c r="O265" s="130">
        <v>0</v>
      </c>
      <c r="P265" s="130">
        <f t="shared" si="103"/>
        <v>0</v>
      </c>
      <c r="Q265" s="130">
        <v>3.7999999999999999E-2</v>
      </c>
      <c r="R265" s="130">
        <f t="shared" si="104"/>
        <v>3.7999999999999999E-2</v>
      </c>
      <c r="S265" s="130">
        <v>0</v>
      </c>
      <c r="T265" s="131">
        <f t="shared" si="105"/>
        <v>0</v>
      </c>
      <c r="AR265" s="132" t="s">
        <v>328</v>
      </c>
      <c r="AT265" s="132" t="s">
        <v>203</v>
      </c>
      <c r="AU265" s="132" t="s">
        <v>159</v>
      </c>
      <c r="AY265" s="13" t="s">
        <v>152</v>
      </c>
      <c r="BE265" s="133">
        <f t="shared" si="106"/>
        <v>0</v>
      </c>
      <c r="BF265" s="133">
        <f t="shared" si="107"/>
        <v>0</v>
      </c>
      <c r="BG265" s="133">
        <f t="shared" si="108"/>
        <v>0</v>
      </c>
      <c r="BH265" s="133">
        <f t="shared" si="109"/>
        <v>0</v>
      </c>
      <c r="BI265" s="133">
        <f t="shared" si="110"/>
        <v>0</v>
      </c>
      <c r="BJ265" s="13" t="s">
        <v>159</v>
      </c>
      <c r="BK265" s="133">
        <f t="shared" si="111"/>
        <v>0</v>
      </c>
      <c r="BL265" s="13" t="s">
        <v>320</v>
      </c>
      <c r="BM265" s="132" t="s">
        <v>504</v>
      </c>
    </row>
    <row r="266" spans="2:66" s="1" customFormat="1" ht="37.700000000000003" customHeight="1">
      <c r="B266" s="120"/>
      <c r="C266" s="134">
        <v>110</v>
      </c>
      <c r="D266" s="134" t="s">
        <v>203</v>
      </c>
      <c r="E266" s="135" t="s">
        <v>505</v>
      </c>
      <c r="F266" s="136" t="s">
        <v>506</v>
      </c>
      <c r="G266" s="137" t="s">
        <v>215</v>
      </c>
      <c r="H266" s="138">
        <v>1</v>
      </c>
      <c r="I266" s="139"/>
      <c r="J266" s="139">
        <f t="shared" si="102"/>
        <v>0</v>
      </c>
      <c r="K266" s="140"/>
      <c r="L266" s="141"/>
      <c r="M266" s="142" t="s">
        <v>1</v>
      </c>
      <c r="N266" s="143" t="s">
        <v>40</v>
      </c>
      <c r="O266" s="130">
        <v>0</v>
      </c>
      <c r="P266" s="130">
        <f t="shared" si="103"/>
        <v>0</v>
      </c>
      <c r="Q266" s="130">
        <v>3.7999999999999999E-2</v>
      </c>
      <c r="R266" s="130">
        <f t="shared" si="104"/>
        <v>3.7999999999999999E-2</v>
      </c>
      <c r="S266" s="130">
        <v>0</v>
      </c>
      <c r="T266" s="131">
        <f t="shared" si="105"/>
        <v>0</v>
      </c>
      <c r="AR266" s="132" t="s">
        <v>328</v>
      </c>
      <c r="AT266" s="132" t="s">
        <v>203</v>
      </c>
      <c r="AU266" s="132" t="s">
        <v>159</v>
      </c>
      <c r="AY266" s="13" t="s">
        <v>152</v>
      </c>
      <c r="BE266" s="133">
        <f t="shared" si="106"/>
        <v>0</v>
      </c>
      <c r="BF266" s="133">
        <f t="shared" si="107"/>
        <v>0</v>
      </c>
      <c r="BG266" s="133">
        <f t="shared" si="108"/>
        <v>0</v>
      </c>
      <c r="BH266" s="133">
        <f t="shared" si="109"/>
        <v>0</v>
      </c>
      <c r="BI266" s="133">
        <f t="shared" si="110"/>
        <v>0</v>
      </c>
      <c r="BJ266" s="13" t="s">
        <v>159</v>
      </c>
      <c r="BK266" s="133">
        <f t="shared" si="111"/>
        <v>0</v>
      </c>
      <c r="BL266" s="13" t="s">
        <v>320</v>
      </c>
      <c r="BM266" s="132" t="s">
        <v>507</v>
      </c>
    </row>
    <row r="267" spans="2:66" s="1" customFormat="1" ht="37.700000000000003" customHeight="1">
      <c r="B267" s="120"/>
      <c r="C267" s="134">
        <v>111</v>
      </c>
      <c r="D267" s="134" t="s">
        <v>203</v>
      </c>
      <c r="E267" s="135" t="s">
        <v>508</v>
      </c>
      <c r="F267" s="136" t="s">
        <v>509</v>
      </c>
      <c r="G267" s="137" t="s">
        <v>215</v>
      </c>
      <c r="H267" s="138">
        <v>1</v>
      </c>
      <c r="I267" s="139"/>
      <c r="J267" s="139">
        <f t="shared" si="102"/>
        <v>0</v>
      </c>
      <c r="K267" s="140"/>
      <c r="L267" s="141"/>
      <c r="M267" s="142" t="s">
        <v>1</v>
      </c>
      <c r="N267" s="143" t="s">
        <v>40</v>
      </c>
      <c r="O267" s="130">
        <v>0</v>
      </c>
      <c r="P267" s="130">
        <f t="shared" si="103"/>
        <v>0</v>
      </c>
      <c r="Q267" s="130">
        <v>3.7999999999999999E-2</v>
      </c>
      <c r="R267" s="130">
        <f t="shared" si="104"/>
        <v>3.7999999999999999E-2</v>
      </c>
      <c r="S267" s="130">
        <v>0</v>
      </c>
      <c r="T267" s="131">
        <f t="shared" si="105"/>
        <v>0</v>
      </c>
      <c r="AR267" s="132" t="s">
        <v>328</v>
      </c>
      <c r="AT267" s="132" t="s">
        <v>203</v>
      </c>
      <c r="AU267" s="132" t="s">
        <v>159</v>
      </c>
      <c r="AY267" s="13" t="s">
        <v>152</v>
      </c>
      <c r="BE267" s="133">
        <f t="shared" si="106"/>
        <v>0</v>
      </c>
      <c r="BF267" s="133">
        <f t="shared" si="107"/>
        <v>0</v>
      </c>
      <c r="BG267" s="133">
        <f t="shared" si="108"/>
        <v>0</v>
      </c>
      <c r="BH267" s="133">
        <f t="shared" si="109"/>
        <v>0</v>
      </c>
      <c r="BI267" s="133">
        <f t="shared" si="110"/>
        <v>0</v>
      </c>
      <c r="BJ267" s="13" t="s">
        <v>159</v>
      </c>
      <c r="BK267" s="133">
        <f t="shared" si="111"/>
        <v>0</v>
      </c>
      <c r="BL267" s="13" t="s">
        <v>320</v>
      </c>
      <c r="BM267" s="132" t="s">
        <v>510</v>
      </c>
    </row>
    <row r="268" spans="2:66" s="1" customFormat="1" ht="37.700000000000003" customHeight="1">
      <c r="B268" s="120"/>
      <c r="C268" s="134">
        <v>112</v>
      </c>
      <c r="D268" s="134" t="s">
        <v>203</v>
      </c>
      <c r="E268" s="135" t="s">
        <v>511</v>
      </c>
      <c r="F268" s="136" t="s">
        <v>512</v>
      </c>
      <c r="G268" s="137" t="s">
        <v>215</v>
      </c>
      <c r="H268" s="138">
        <v>1</v>
      </c>
      <c r="I268" s="139"/>
      <c r="J268" s="139">
        <f t="shared" si="102"/>
        <v>0</v>
      </c>
      <c r="K268" s="140"/>
      <c r="L268" s="141"/>
      <c r="M268" s="142" t="s">
        <v>1</v>
      </c>
      <c r="N268" s="143" t="s">
        <v>40</v>
      </c>
      <c r="O268" s="130">
        <v>0</v>
      </c>
      <c r="P268" s="130">
        <f t="shared" si="103"/>
        <v>0</v>
      </c>
      <c r="Q268" s="130">
        <v>3.7999999999999999E-2</v>
      </c>
      <c r="R268" s="130">
        <f t="shared" si="104"/>
        <v>3.7999999999999999E-2</v>
      </c>
      <c r="S268" s="130">
        <v>0</v>
      </c>
      <c r="T268" s="131">
        <f t="shared" si="105"/>
        <v>0</v>
      </c>
      <c r="AR268" s="132" t="s">
        <v>328</v>
      </c>
      <c r="AT268" s="132" t="s">
        <v>203</v>
      </c>
      <c r="AU268" s="132" t="s">
        <v>159</v>
      </c>
      <c r="AY268" s="13" t="s">
        <v>152</v>
      </c>
      <c r="BE268" s="133">
        <f t="shared" si="106"/>
        <v>0</v>
      </c>
      <c r="BF268" s="133">
        <f t="shared" si="107"/>
        <v>0</v>
      </c>
      <c r="BG268" s="133">
        <f t="shared" si="108"/>
        <v>0</v>
      </c>
      <c r="BH268" s="133">
        <f t="shared" si="109"/>
        <v>0</v>
      </c>
      <c r="BI268" s="133">
        <f t="shared" si="110"/>
        <v>0</v>
      </c>
      <c r="BJ268" s="13" t="s">
        <v>159</v>
      </c>
      <c r="BK268" s="133">
        <f t="shared" si="111"/>
        <v>0</v>
      </c>
      <c r="BL268" s="13" t="s">
        <v>320</v>
      </c>
      <c r="BM268" s="132" t="s">
        <v>513</v>
      </c>
    </row>
    <row r="269" spans="2:66" s="1" customFormat="1" ht="37.700000000000003" customHeight="1">
      <c r="B269" s="120"/>
      <c r="C269" s="134">
        <v>113</v>
      </c>
      <c r="D269" s="134" t="s">
        <v>203</v>
      </c>
      <c r="E269" s="135" t="s">
        <v>514</v>
      </c>
      <c r="F269" s="136" t="s">
        <v>515</v>
      </c>
      <c r="G269" s="137" t="s">
        <v>215</v>
      </c>
      <c r="H269" s="138">
        <v>1</v>
      </c>
      <c r="I269" s="139"/>
      <c r="J269" s="139">
        <f t="shared" si="102"/>
        <v>0</v>
      </c>
      <c r="K269" s="140"/>
      <c r="L269" s="141"/>
      <c r="M269" s="142" t="s">
        <v>1</v>
      </c>
      <c r="N269" s="143" t="s">
        <v>40</v>
      </c>
      <c r="O269" s="130">
        <v>0</v>
      </c>
      <c r="P269" s="130">
        <f t="shared" si="103"/>
        <v>0</v>
      </c>
      <c r="Q269" s="130">
        <v>3.7999999999999999E-2</v>
      </c>
      <c r="R269" s="130">
        <f t="shared" si="104"/>
        <v>3.7999999999999999E-2</v>
      </c>
      <c r="S269" s="130">
        <v>0</v>
      </c>
      <c r="T269" s="131">
        <f t="shared" si="105"/>
        <v>0</v>
      </c>
      <c r="AR269" s="132" t="s">
        <v>328</v>
      </c>
      <c r="AT269" s="132" t="s">
        <v>203</v>
      </c>
      <c r="AU269" s="132" t="s">
        <v>159</v>
      </c>
      <c r="AY269" s="13" t="s">
        <v>152</v>
      </c>
      <c r="BE269" s="133">
        <f t="shared" si="106"/>
        <v>0</v>
      </c>
      <c r="BF269" s="133">
        <f t="shared" si="107"/>
        <v>0</v>
      </c>
      <c r="BG269" s="133">
        <f t="shared" si="108"/>
        <v>0</v>
      </c>
      <c r="BH269" s="133">
        <f t="shared" si="109"/>
        <v>0</v>
      </c>
      <c r="BI269" s="133">
        <f t="shared" si="110"/>
        <v>0</v>
      </c>
      <c r="BJ269" s="13" t="s">
        <v>159</v>
      </c>
      <c r="BK269" s="133">
        <f t="shared" si="111"/>
        <v>0</v>
      </c>
      <c r="BL269" s="13" t="s">
        <v>320</v>
      </c>
      <c r="BM269" s="132" t="s">
        <v>516</v>
      </c>
    </row>
    <row r="270" spans="2:66" s="1" customFormat="1" ht="24.2" customHeight="1">
      <c r="B270" s="120"/>
      <c r="C270" s="134">
        <v>114</v>
      </c>
      <c r="D270" s="121" t="s">
        <v>154</v>
      </c>
      <c r="E270" s="122" t="s">
        <v>517</v>
      </c>
      <c r="F270" s="123" t="s">
        <v>518</v>
      </c>
      <c r="G270" s="124" t="s">
        <v>215</v>
      </c>
      <c r="H270" s="125">
        <v>14</v>
      </c>
      <c r="I270" s="126"/>
      <c r="J270" s="126">
        <f t="shared" si="102"/>
        <v>0</v>
      </c>
      <c r="K270" s="127"/>
      <c r="L270" s="25"/>
      <c r="M270" s="128" t="s">
        <v>1</v>
      </c>
      <c r="N270" s="129" t="s">
        <v>40</v>
      </c>
      <c r="O270" s="130">
        <v>1.2250099999999999</v>
      </c>
      <c r="P270" s="130">
        <f t="shared" si="103"/>
        <v>17.15014</v>
      </c>
      <c r="Q270" s="130">
        <v>0</v>
      </c>
      <c r="R270" s="130">
        <f t="shared" si="104"/>
        <v>0</v>
      </c>
      <c r="S270" s="130">
        <v>0</v>
      </c>
      <c r="T270" s="131">
        <f t="shared" si="105"/>
        <v>0</v>
      </c>
      <c r="AR270" s="132" t="s">
        <v>320</v>
      </c>
      <c r="AT270" s="132" t="s">
        <v>154</v>
      </c>
      <c r="AU270" s="132" t="s">
        <v>159</v>
      </c>
      <c r="AY270" s="13" t="s">
        <v>152</v>
      </c>
      <c r="BE270" s="133">
        <f t="shared" si="106"/>
        <v>0</v>
      </c>
      <c r="BF270" s="133">
        <f t="shared" si="107"/>
        <v>0</v>
      </c>
      <c r="BG270" s="133">
        <f t="shared" si="108"/>
        <v>0</v>
      </c>
      <c r="BH270" s="133">
        <f t="shared" si="109"/>
        <v>0</v>
      </c>
      <c r="BI270" s="133">
        <f t="shared" si="110"/>
        <v>0</v>
      </c>
      <c r="BJ270" s="13" t="s">
        <v>159</v>
      </c>
      <c r="BK270" s="133">
        <f t="shared" si="111"/>
        <v>0</v>
      </c>
      <c r="BL270" s="13" t="s">
        <v>320</v>
      </c>
      <c r="BM270" s="132" t="s">
        <v>519</v>
      </c>
    </row>
    <row r="271" spans="2:66" s="1" customFormat="1" ht="24.2" customHeight="1">
      <c r="B271" s="120"/>
      <c r="C271" s="134">
        <v>115</v>
      </c>
      <c r="D271" s="134" t="s">
        <v>203</v>
      </c>
      <c r="E271" s="135" t="s">
        <v>520</v>
      </c>
      <c r="F271" s="136" t="s">
        <v>521</v>
      </c>
      <c r="G271" s="137" t="s">
        <v>215</v>
      </c>
      <c r="H271" s="138">
        <v>14</v>
      </c>
      <c r="I271" s="139"/>
      <c r="J271" s="139">
        <f t="shared" si="102"/>
        <v>0</v>
      </c>
      <c r="K271" s="140"/>
      <c r="L271" s="141"/>
      <c r="M271" s="142" t="s">
        <v>1</v>
      </c>
      <c r="N271" s="143" t="s">
        <v>40</v>
      </c>
      <c r="O271" s="130">
        <v>0</v>
      </c>
      <c r="P271" s="130">
        <f t="shared" si="103"/>
        <v>0</v>
      </c>
      <c r="Q271" s="130">
        <v>1E-3</v>
      </c>
      <c r="R271" s="130">
        <f t="shared" si="104"/>
        <v>1.4E-2</v>
      </c>
      <c r="S271" s="130">
        <v>0</v>
      </c>
      <c r="T271" s="131">
        <f t="shared" si="105"/>
        <v>0</v>
      </c>
      <c r="AR271" s="132" t="s">
        <v>328</v>
      </c>
      <c r="AT271" s="132" t="s">
        <v>203</v>
      </c>
      <c r="AU271" s="132" t="s">
        <v>159</v>
      </c>
      <c r="AY271" s="13" t="s">
        <v>152</v>
      </c>
      <c r="BE271" s="133">
        <f t="shared" si="106"/>
        <v>0</v>
      </c>
      <c r="BF271" s="133">
        <f t="shared" si="107"/>
        <v>0</v>
      </c>
      <c r="BG271" s="133">
        <f t="shared" si="108"/>
        <v>0</v>
      </c>
      <c r="BH271" s="133">
        <f t="shared" si="109"/>
        <v>0</v>
      </c>
      <c r="BI271" s="133">
        <f t="shared" si="110"/>
        <v>0</v>
      </c>
      <c r="BJ271" s="13" t="s">
        <v>159</v>
      </c>
      <c r="BK271" s="133">
        <f t="shared" si="111"/>
        <v>0</v>
      </c>
      <c r="BL271" s="13" t="s">
        <v>320</v>
      </c>
      <c r="BM271" s="132" t="s">
        <v>522</v>
      </c>
    </row>
    <row r="272" spans="2:66" s="1" customFormat="1" ht="37.700000000000003" customHeight="1">
      <c r="B272" s="120"/>
      <c r="C272" s="134">
        <v>116</v>
      </c>
      <c r="D272" s="134" t="s">
        <v>203</v>
      </c>
      <c r="E272" s="135" t="s">
        <v>523</v>
      </c>
      <c r="F272" s="136" t="s">
        <v>524</v>
      </c>
      <c r="G272" s="137" t="s">
        <v>215</v>
      </c>
      <c r="H272" s="138">
        <v>14</v>
      </c>
      <c r="I272" s="139"/>
      <c r="J272" s="139">
        <f t="shared" si="102"/>
        <v>0</v>
      </c>
      <c r="K272" s="140"/>
      <c r="L272" s="141"/>
      <c r="M272" s="142" t="s">
        <v>1</v>
      </c>
      <c r="N272" s="143" t="s">
        <v>40</v>
      </c>
      <c r="O272" s="130">
        <v>0</v>
      </c>
      <c r="P272" s="130">
        <f t="shared" si="103"/>
        <v>0</v>
      </c>
      <c r="Q272" s="130">
        <v>2.5000000000000001E-2</v>
      </c>
      <c r="R272" s="130">
        <f t="shared" si="104"/>
        <v>0.35000000000000003</v>
      </c>
      <c r="S272" s="130">
        <v>0</v>
      </c>
      <c r="T272" s="131">
        <f t="shared" si="105"/>
        <v>0</v>
      </c>
      <c r="AR272" s="132" t="s">
        <v>328</v>
      </c>
      <c r="AT272" s="132" t="s">
        <v>203</v>
      </c>
      <c r="AU272" s="132" t="s">
        <v>159</v>
      </c>
      <c r="AY272" s="13" t="s">
        <v>152</v>
      </c>
      <c r="BE272" s="133">
        <f t="shared" si="106"/>
        <v>0</v>
      </c>
      <c r="BF272" s="133">
        <f t="shared" si="107"/>
        <v>0</v>
      </c>
      <c r="BG272" s="133">
        <f t="shared" si="108"/>
        <v>0</v>
      </c>
      <c r="BH272" s="133">
        <f t="shared" si="109"/>
        <v>0</v>
      </c>
      <c r="BI272" s="133">
        <f t="shared" si="110"/>
        <v>0</v>
      </c>
      <c r="BJ272" s="13" t="s">
        <v>159</v>
      </c>
      <c r="BK272" s="133">
        <f t="shared" si="111"/>
        <v>0</v>
      </c>
      <c r="BL272" s="13" t="s">
        <v>320</v>
      </c>
      <c r="BM272" s="132" t="s">
        <v>525</v>
      </c>
    </row>
    <row r="273" spans="2:65" s="1" customFormat="1" ht="14.45" customHeight="1">
      <c r="B273" s="120"/>
      <c r="C273" s="134">
        <v>117</v>
      </c>
      <c r="D273" s="121" t="s">
        <v>154</v>
      </c>
      <c r="E273" s="122" t="s">
        <v>526</v>
      </c>
      <c r="F273" s="123" t="s">
        <v>527</v>
      </c>
      <c r="G273" s="124" t="s">
        <v>215</v>
      </c>
      <c r="H273" s="125">
        <v>14</v>
      </c>
      <c r="I273" s="126"/>
      <c r="J273" s="126">
        <f t="shared" si="102"/>
        <v>0</v>
      </c>
      <c r="K273" s="127"/>
      <c r="L273" s="25"/>
      <c r="M273" s="128" t="s">
        <v>1</v>
      </c>
      <c r="N273" s="129" t="s">
        <v>40</v>
      </c>
      <c r="O273" s="130">
        <v>3.0437599999999998</v>
      </c>
      <c r="P273" s="130">
        <f t="shared" si="103"/>
        <v>42.612639999999999</v>
      </c>
      <c r="Q273" s="130">
        <v>4.4999999999999999E-4</v>
      </c>
      <c r="R273" s="130">
        <f t="shared" si="104"/>
        <v>6.3E-3</v>
      </c>
      <c r="S273" s="130">
        <v>0</v>
      </c>
      <c r="T273" s="131">
        <f t="shared" si="105"/>
        <v>0</v>
      </c>
      <c r="AR273" s="132" t="s">
        <v>320</v>
      </c>
      <c r="AT273" s="132" t="s">
        <v>154</v>
      </c>
      <c r="AU273" s="132" t="s">
        <v>159</v>
      </c>
      <c r="AY273" s="13" t="s">
        <v>152</v>
      </c>
      <c r="BE273" s="133">
        <f t="shared" si="106"/>
        <v>0</v>
      </c>
      <c r="BF273" s="133">
        <f t="shared" si="107"/>
        <v>0</v>
      </c>
      <c r="BG273" s="133">
        <f t="shared" si="108"/>
        <v>0</v>
      </c>
      <c r="BH273" s="133">
        <f t="shared" si="109"/>
        <v>0</v>
      </c>
      <c r="BI273" s="133">
        <f t="shared" si="110"/>
        <v>0</v>
      </c>
      <c r="BJ273" s="13" t="s">
        <v>159</v>
      </c>
      <c r="BK273" s="133">
        <f t="shared" si="111"/>
        <v>0</v>
      </c>
      <c r="BL273" s="13" t="s">
        <v>320</v>
      </c>
      <c r="BM273" s="132" t="s">
        <v>528</v>
      </c>
    </row>
    <row r="274" spans="2:65" s="1" customFormat="1" ht="37.700000000000003" customHeight="1">
      <c r="B274" s="120"/>
      <c r="C274" s="134">
        <v>118</v>
      </c>
      <c r="D274" s="134" t="s">
        <v>203</v>
      </c>
      <c r="E274" s="135" t="s">
        <v>529</v>
      </c>
      <c r="F274" s="136" t="s">
        <v>530</v>
      </c>
      <c r="G274" s="137" t="s">
        <v>215</v>
      </c>
      <c r="H274" s="138">
        <v>14</v>
      </c>
      <c r="I274" s="139"/>
      <c r="J274" s="139">
        <f t="shared" si="102"/>
        <v>0</v>
      </c>
      <c r="K274" s="140"/>
      <c r="L274" s="141"/>
      <c r="M274" s="142" t="s">
        <v>1</v>
      </c>
      <c r="N274" s="143" t="s">
        <v>40</v>
      </c>
      <c r="O274" s="130">
        <v>0</v>
      </c>
      <c r="P274" s="130">
        <f t="shared" si="103"/>
        <v>0</v>
      </c>
      <c r="Q274" s="130">
        <v>1.7999999999999999E-2</v>
      </c>
      <c r="R274" s="130">
        <f t="shared" si="104"/>
        <v>0.252</v>
      </c>
      <c r="S274" s="130">
        <v>0</v>
      </c>
      <c r="T274" s="131">
        <f t="shared" si="105"/>
        <v>0</v>
      </c>
      <c r="AR274" s="132" t="s">
        <v>328</v>
      </c>
      <c r="AT274" s="132" t="s">
        <v>203</v>
      </c>
      <c r="AU274" s="132" t="s">
        <v>159</v>
      </c>
      <c r="AY274" s="13" t="s">
        <v>152</v>
      </c>
      <c r="BE274" s="133">
        <f t="shared" si="106"/>
        <v>0</v>
      </c>
      <c r="BF274" s="133">
        <f t="shared" si="107"/>
        <v>0</v>
      </c>
      <c r="BG274" s="133">
        <f t="shared" si="108"/>
        <v>0</v>
      </c>
      <c r="BH274" s="133">
        <f t="shared" si="109"/>
        <v>0</v>
      </c>
      <c r="BI274" s="133">
        <f t="shared" si="110"/>
        <v>0</v>
      </c>
      <c r="BJ274" s="13" t="s">
        <v>159</v>
      </c>
      <c r="BK274" s="133">
        <f t="shared" si="111"/>
        <v>0</v>
      </c>
      <c r="BL274" s="13" t="s">
        <v>320</v>
      </c>
      <c r="BM274" s="132" t="s">
        <v>531</v>
      </c>
    </row>
    <row r="275" spans="2:65" s="1" customFormat="1" ht="37.700000000000003" customHeight="1">
      <c r="B275" s="120"/>
      <c r="C275" s="134">
        <v>119</v>
      </c>
      <c r="D275" s="121" t="s">
        <v>154</v>
      </c>
      <c r="E275" s="122" t="s">
        <v>532</v>
      </c>
      <c r="F275" s="123" t="s">
        <v>533</v>
      </c>
      <c r="G275" s="124" t="s">
        <v>215</v>
      </c>
      <c r="H275" s="125">
        <v>4</v>
      </c>
      <c r="I275" s="126"/>
      <c r="J275" s="126">
        <f t="shared" si="102"/>
        <v>0</v>
      </c>
      <c r="K275" s="127"/>
      <c r="L275" s="25"/>
      <c r="M275" s="128" t="s">
        <v>1</v>
      </c>
      <c r="N275" s="129" t="s">
        <v>40</v>
      </c>
      <c r="O275" s="130">
        <v>4.9091199999999997</v>
      </c>
      <c r="P275" s="130">
        <f t="shared" si="103"/>
        <v>19.636479999999999</v>
      </c>
      <c r="Q275" s="130">
        <v>6.9999999999999994E-5</v>
      </c>
      <c r="R275" s="130">
        <f t="shared" si="104"/>
        <v>2.7999999999999998E-4</v>
      </c>
      <c r="S275" s="130">
        <v>0</v>
      </c>
      <c r="T275" s="131">
        <f t="shared" si="105"/>
        <v>0</v>
      </c>
      <c r="AR275" s="132" t="s">
        <v>320</v>
      </c>
      <c r="AT275" s="132" t="s">
        <v>154</v>
      </c>
      <c r="AU275" s="132" t="s">
        <v>159</v>
      </c>
      <c r="AY275" s="13" t="s">
        <v>152</v>
      </c>
      <c r="BE275" s="133">
        <f t="shared" si="106"/>
        <v>0</v>
      </c>
      <c r="BF275" s="133">
        <f t="shared" si="107"/>
        <v>0</v>
      </c>
      <c r="BG275" s="133">
        <f t="shared" si="108"/>
        <v>0</v>
      </c>
      <c r="BH275" s="133">
        <f t="shared" si="109"/>
        <v>0</v>
      </c>
      <c r="BI275" s="133">
        <f t="shared" si="110"/>
        <v>0</v>
      </c>
      <c r="BJ275" s="13" t="s">
        <v>159</v>
      </c>
      <c r="BK275" s="133">
        <f t="shared" si="111"/>
        <v>0</v>
      </c>
      <c r="BL275" s="13" t="s">
        <v>320</v>
      </c>
      <c r="BM275" s="132" t="s">
        <v>534</v>
      </c>
    </row>
    <row r="276" spans="2:65" s="1" customFormat="1" ht="24.2" customHeight="1">
      <c r="B276" s="120"/>
      <c r="C276" s="134">
        <v>120</v>
      </c>
      <c r="D276" s="134" t="s">
        <v>203</v>
      </c>
      <c r="E276" s="135" t="s">
        <v>535</v>
      </c>
      <c r="F276" s="136" t="s">
        <v>536</v>
      </c>
      <c r="G276" s="137" t="s">
        <v>215</v>
      </c>
      <c r="H276" s="138">
        <v>4</v>
      </c>
      <c r="I276" s="139"/>
      <c r="J276" s="139">
        <f t="shared" si="102"/>
        <v>0</v>
      </c>
      <c r="K276" s="140"/>
      <c r="L276" s="141"/>
      <c r="M276" s="142" t="s">
        <v>1</v>
      </c>
      <c r="N276" s="143" t="s">
        <v>40</v>
      </c>
      <c r="O276" s="130">
        <v>0</v>
      </c>
      <c r="P276" s="130">
        <f t="shared" si="103"/>
        <v>0</v>
      </c>
      <c r="Q276" s="130">
        <v>3.6420000000000001E-2</v>
      </c>
      <c r="R276" s="130">
        <f t="shared" si="104"/>
        <v>0.14568</v>
      </c>
      <c r="S276" s="130">
        <v>0</v>
      </c>
      <c r="T276" s="131">
        <f t="shared" si="105"/>
        <v>0</v>
      </c>
      <c r="AR276" s="132" t="s">
        <v>328</v>
      </c>
      <c r="AT276" s="132" t="s">
        <v>203</v>
      </c>
      <c r="AU276" s="132" t="s">
        <v>159</v>
      </c>
      <c r="AY276" s="13" t="s">
        <v>152</v>
      </c>
      <c r="BE276" s="133">
        <f t="shared" si="106"/>
        <v>0</v>
      </c>
      <c r="BF276" s="133">
        <f t="shared" si="107"/>
        <v>0</v>
      </c>
      <c r="BG276" s="133">
        <f t="shared" si="108"/>
        <v>0</v>
      </c>
      <c r="BH276" s="133">
        <f t="shared" si="109"/>
        <v>0</v>
      </c>
      <c r="BI276" s="133">
        <f t="shared" si="110"/>
        <v>0</v>
      </c>
      <c r="BJ276" s="13" t="s">
        <v>159</v>
      </c>
      <c r="BK276" s="133">
        <f t="shared" si="111"/>
        <v>0</v>
      </c>
      <c r="BL276" s="13" t="s">
        <v>320</v>
      </c>
      <c r="BM276" s="132" t="s">
        <v>537</v>
      </c>
    </row>
    <row r="277" spans="2:65" s="1" customFormat="1" ht="37.700000000000003" customHeight="1">
      <c r="B277" s="120"/>
      <c r="C277" s="134">
        <v>121</v>
      </c>
      <c r="D277" s="134" t="s">
        <v>203</v>
      </c>
      <c r="E277" s="135" t="s">
        <v>538</v>
      </c>
      <c r="F277" s="136" t="s">
        <v>539</v>
      </c>
      <c r="G277" s="137" t="s">
        <v>215</v>
      </c>
      <c r="H277" s="138">
        <v>4</v>
      </c>
      <c r="I277" s="139"/>
      <c r="J277" s="139">
        <f t="shared" si="102"/>
        <v>0</v>
      </c>
      <c r="K277" s="140"/>
      <c r="L277" s="141"/>
      <c r="M277" s="142" t="s">
        <v>1</v>
      </c>
      <c r="N277" s="143" t="s">
        <v>40</v>
      </c>
      <c r="O277" s="130">
        <v>0</v>
      </c>
      <c r="P277" s="130">
        <f t="shared" si="103"/>
        <v>0</v>
      </c>
      <c r="Q277" s="130">
        <v>5.0000000000000001E-3</v>
      </c>
      <c r="R277" s="130">
        <f t="shared" si="104"/>
        <v>0.02</v>
      </c>
      <c r="S277" s="130">
        <v>0</v>
      </c>
      <c r="T277" s="131">
        <f t="shared" si="105"/>
        <v>0</v>
      </c>
      <c r="AR277" s="132" t="s">
        <v>328</v>
      </c>
      <c r="AT277" s="132" t="s">
        <v>203</v>
      </c>
      <c r="AU277" s="132" t="s">
        <v>159</v>
      </c>
      <c r="AY277" s="13" t="s">
        <v>152</v>
      </c>
      <c r="BE277" s="133">
        <f t="shared" si="106"/>
        <v>0</v>
      </c>
      <c r="BF277" s="133">
        <f t="shared" si="107"/>
        <v>0</v>
      </c>
      <c r="BG277" s="133">
        <f t="shared" si="108"/>
        <v>0</v>
      </c>
      <c r="BH277" s="133">
        <f t="shared" si="109"/>
        <v>0</v>
      </c>
      <c r="BI277" s="133">
        <f t="shared" si="110"/>
        <v>0</v>
      </c>
      <c r="BJ277" s="13" t="s">
        <v>159</v>
      </c>
      <c r="BK277" s="133">
        <f t="shared" si="111"/>
        <v>0</v>
      </c>
      <c r="BL277" s="13" t="s">
        <v>320</v>
      </c>
      <c r="BM277" s="132" t="s">
        <v>540</v>
      </c>
    </row>
    <row r="278" spans="2:65" s="1" customFormat="1" ht="24.2" customHeight="1">
      <c r="B278" s="120"/>
      <c r="C278" s="134">
        <v>122</v>
      </c>
      <c r="D278" s="134" t="s">
        <v>203</v>
      </c>
      <c r="E278" s="135" t="s">
        <v>541</v>
      </c>
      <c r="F278" s="136" t="s">
        <v>542</v>
      </c>
      <c r="G278" s="137" t="s">
        <v>215</v>
      </c>
      <c r="H278" s="138">
        <v>4</v>
      </c>
      <c r="I278" s="139"/>
      <c r="J278" s="139">
        <f t="shared" si="102"/>
        <v>0</v>
      </c>
      <c r="K278" s="140"/>
      <c r="L278" s="141"/>
      <c r="M278" s="142" t="s">
        <v>1</v>
      </c>
      <c r="N278" s="143" t="s">
        <v>40</v>
      </c>
      <c r="O278" s="130">
        <v>0</v>
      </c>
      <c r="P278" s="130">
        <f t="shared" si="103"/>
        <v>0</v>
      </c>
      <c r="Q278" s="130">
        <v>8.8000000000000003E-4</v>
      </c>
      <c r="R278" s="130">
        <f t="shared" si="104"/>
        <v>3.5200000000000001E-3</v>
      </c>
      <c r="S278" s="130">
        <v>0</v>
      </c>
      <c r="T278" s="131">
        <f t="shared" si="105"/>
        <v>0</v>
      </c>
      <c r="AR278" s="132" t="s">
        <v>328</v>
      </c>
      <c r="AT278" s="132" t="s">
        <v>203</v>
      </c>
      <c r="AU278" s="132" t="s">
        <v>159</v>
      </c>
      <c r="AY278" s="13" t="s">
        <v>152</v>
      </c>
      <c r="BE278" s="133">
        <f t="shared" si="106"/>
        <v>0</v>
      </c>
      <c r="BF278" s="133">
        <f t="shared" si="107"/>
        <v>0</v>
      </c>
      <c r="BG278" s="133">
        <f t="shared" si="108"/>
        <v>0</v>
      </c>
      <c r="BH278" s="133">
        <f t="shared" si="109"/>
        <v>0</v>
      </c>
      <c r="BI278" s="133">
        <f t="shared" si="110"/>
        <v>0</v>
      </c>
      <c r="BJ278" s="13" t="s">
        <v>159</v>
      </c>
      <c r="BK278" s="133">
        <f t="shared" si="111"/>
        <v>0</v>
      </c>
      <c r="BL278" s="13" t="s">
        <v>320</v>
      </c>
      <c r="BM278" s="132" t="s">
        <v>543</v>
      </c>
    </row>
    <row r="279" spans="2:65" s="1" customFormat="1" ht="24.2" customHeight="1">
      <c r="B279" s="120"/>
      <c r="C279" s="134">
        <v>123</v>
      </c>
      <c r="D279" s="121" t="s">
        <v>154</v>
      </c>
      <c r="E279" s="122" t="s">
        <v>544</v>
      </c>
      <c r="F279" s="123" t="s">
        <v>545</v>
      </c>
      <c r="G279" s="124" t="s">
        <v>226</v>
      </c>
      <c r="H279" s="125">
        <v>11.17</v>
      </c>
      <c r="I279" s="126"/>
      <c r="J279" s="126">
        <f t="shared" si="102"/>
        <v>0</v>
      </c>
      <c r="K279" s="127"/>
      <c r="L279" s="25"/>
      <c r="M279" s="128" t="s">
        <v>1</v>
      </c>
      <c r="N279" s="129" t="s">
        <v>40</v>
      </c>
      <c r="O279" s="130">
        <v>1.042</v>
      </c>
      <c r="P279" s="130">
        <f t="shared" si="103"/>
        <v>11.639140000000001</v>
      </c>
      <c r="Q279" s="130">
        <v>1.2E-4</v>
      </c>
      <c r="R279" s="130">
        <f t="shared" si="104"/>
        <v>1.3404000000000001E-3</v>
      </c>
      <c r="S279" s="130">
        <v>0</v>
      </c>
      <c r="T279" s="131">
        <f t="shared" si="105"/>
        <v>0</v>
      </c>
      <c r="AR279" s="132" t="s">
        <v>320</v>
      </c>
      <c r="AT279" s="132" t="s">
        <v>154</v>
      </c>
      <c r="AU279" s="132" t="s">
        <v>159</v>
      </c>
      <c r="AY279" s="13" t="s">
        <v>152</v>
      </c>
      <c r="BE279" s="133">
        <f t="shared" si="106"/>
        <v>0</v>
      </c>
      <c r="BF279" s="133">
        <f t="shared" si="107"/>
        <v>0</v>
      </c>
      <c r="BG279" s="133">
        <f t="shared" si="108"/>
        <v>0</v>
      </c>
      <c r="BH279" s="133">
        <f t="shared" si="109"/>
        <v>0</v>
      </c>
      <c r="BI279" s="133">
        <f t="shared" si="110"/>
        <v>0</v>
      </c>
      <c r="BJ279" s="13" t="s">
        <v>159</v>
      </c>
      <c r="BK279" s="133">
        <f t="shared" si="111"/>
        <v>0</v>
      </c>
      <c r="BL279" s="13" t="s">
        <v>320</v>
      </c>
      <c r="BM279" s="132" t="s">
        <v>546</v>
      </c>
    </row>
    <row r="280" spans="2:65" s="1" customFormat="1" ht="24.2" customHeight="1">
      <c r="B280" s="120"/>
      <c r="C280" s="134">
        <v>124</v>
      </c>
      <c r="D280" s="134" t="s">
        <v>203</v>
      </c>
      <c r="E280" s="135" t="s">
        <v>547</v>
      </c>
      <c r="F280" s="136" t="s">
        <v>548</v>
      </c>
      <c r="G280" s="137" t="s">
        <v>226</v>
      </c>
      <c r="H280" s="138">
        <v>11.5</v>
      </c>
      <c r="I280" s="139"/>
      <c r="J280" s="139">
        <f t="shared" si="102"/>
        <v>0</v>
      </c>
      <c r="K280" s="140"/>
      <c r="L280" s="141"/>
      <c r="M280" s="142" t="s">
        <v>1</v>
      </c>
      <c r="N280" s="143" t="s">
        <v>40</v>
      </c>
      <c r="O280" s="130">
        <v>0</v>
      </c>
      <c r="P280" s="130">
        <f t="shared" si="103"/>
        <v>0</v>
      </c>
      <c r="Q280" s="130">
        <v>3.3E-3</v>
      </c>
      <c r="R280" s="130">
        <f t="shared" si="104"/>
        <v>3.7949999999999998E-2</v>
      </c>
      <c r="S280" s="130">
        <v>0</v>
      </c>
      <c r="T280" s="131">
        <f t="shared" si="105"/>
        <v>0</v>
      </c>
      <c r="AR280" s="132" t="s">
        <v>328</v>
      </c>
      <c r="AT280" s="132" t="s">
        <v>203</v>
      </c>
      <c r="AU280" s="132" t="s">
        <v>159</v>
      </c>
      <c r="AY280" s="13" t="s">
        <v>152</v>
      </c>
      <c r="BE280" s="133">
        <f t="shared" si="106"/>
        <v>0</v>
      </c>
      <c r="BF280" s="133">
        <f t="shared" si="107"/>
        <v>0</v>
      </c>
      <c r="BG280" s="133">
        <f t="shared" si="108"/>
        <v>0</v>
      </c>
      <c r="BH280" s="133">
        <f t="shared" si="109"/>
        <v>0</v>
      </c>
      <c r="BI280" s="133">
        <f t="shared" si="110"/>
        <v>0</v>
      </c>
      <c r="BJ280" s="13" t="s">
        <v>159</v>
      </c>
      <c r="BK280" s="133">
        <f t="shared" si="111"/>
        <v>0</v>
      </c>
      <c r="BL280" s="13" t="s">
        <v>320</v>
      </c>
      <c r="BM280" s="132" t="s">
        <v>549</v>
      </c>
    </row>
    <row r="281" spans="2:65" s="1" customFormat="1" ht="24.2" customHeight="1">
      <c r="B281" s="120"/>
      <c r="C281" s="134">
        <v>125</v>
      </c>
      <c r="D281" s="121" t="s">
        <v>154</v>
      </c>
      <c r="E281" s="122" t="s">
        <v>550</v>
      </c>
      <c r="F281" s="123" t="s">
        <v>551</v>
      </c>
      <c r="G281" s="124" t="s">
        <v>332</v>
      </c>
      <c r="H281" s="125">
        <v>183.21600000000001</v>
      </c>
      <c r="I281" s="126"/>
      <c r="J281" s="126">
        <f t="shared" si="102"/>
        <v>0</v>
      </c>
      <c r="K281" s="127"/>
      <c r="L281" s="25"/>
      <c r="M281" s="128" t="s">
        <v>1</v>
      </c>
      <c r="N281" s="129" t="s">
        <v>40</v>
      </c>
      <c r="O281" s="130">
        <v>0</v>
      </c>
      <c r="P281" s="130">
        <f t="shared" si="103"/>
        <v>0</v>
      </c>
      <c r="Q281" s="130">
        <v>0</v>
      </c>
      <c r="R281" s="130">
        <f t="shared" si="104"/>
        <v>0</v>
      </c>
      <c r="S281" s="130">
        <v>0</v>
      </c>
      <c r="T281" s="131">
        <f t="shared" si="105"/>
        <v>0</v>
      </c>
      <c r="AR281" s="132" t="s">
        <v>320</v>
      </c>
      <c r="AT281" s="132" t="s">
        <v>154</v>
      </c>
      <c r="AU281" s="132" t="s">
        <v>159</v>
      </c>
      <c r="AY281" s="13" t="s">
        <v>152</v>
      </c>
      <c r="BE281" s="133">
        <f t="shared" si="106"/>
        <v>0</v>
      </c>
      <c r="BF281" s="133">
        <f t="shared" si="107"/>
        <v>0</v>
      </c>
      <c r="BG281" s="133">
        <f t="shared" si="108"/>
        <v>0</v>
      </c>
      <c r="BH281" s="133">
        <f t="shared" si="109"/>
        <v>0</v>
      </c>
      <c r="BI281" s="133">
        <f t="shared" si="110"/>
        <v>0</v>
      </c>
      <c r="BJ281" s="13" t="s">
        <v>159</v>
      </c>
      <c r="BK281" s="133">
        <f t="shared" si="111"/>
        <v>0</v>
      </c>
      <c r="BL281" s="13" t="s">
        <v>320</v>
      </c>
      <c r="BM281" s="132" t="s">
        <v>552</v>
      </c>
    </row>
    <row r="282" spans="2:65" s="11" customFormat="1" ht="22.7" customHeight="1">
      <c r="B282" s="109"/>
      <c r="D282" s="110" t="s">
        <v>73</v>
      </c>
      <c r="E282" s="118" t="s">
        <v>553</v>
      </c>
      <c r="F282" s="118" t="s">
        <v>554</v>
      </c>
      <c r="J282" s="119">
        <f>BK282</f>
        <v>0</v>
      </c>
      <c r="L282" s="109"/>
      <c r="M282" s="113"/>
      <c r="P282" s="114">
        <f>SUM(P283:P289)</f>
        <v>217.23700600000001</v>
      </c>
      <c r="R282" s="114">
        <f>SUM(R283:R289)</f>
        <v>0.11747850000000001</v>
      </c>
      <c r="T282" s="115">
        <f>SUM(T283:T289)</f>
        <v>0</v>
      </c>
      <c r="AR282" s="110" t="s">
        <v>159</v>
      </c>
      <c r="AT282" s="116" t="s">
        <v>73</v>
      </c>
      <c r="AU282" s="116" t="s">
        <v>82</v>
      </c>
      <c r="AY282" s="110" t="s">
        <v>152</v>
      </c>
      <c r="BK282" s="117">
        <f>SUM(BK283:BK289)</f>
        <v>0</v>
      </c>
    </row>
    <row r="283" spans="2:65" s="1" customFormat="1" ht="14.45" customHeight="1">
      <c r="B283" s="120"/>
      <c r="C283" s="121">
        <v>126</v>
      </c>
      <c r="D283" s="121" t="s">
        <v>154</v>
      </c>
      <c r="E283" s="122" t="s">
        <v>555</v>
      </c>
      <c r="F283" s="123" t="s">
        <v>556</v>
      </c>
      <c r="G283" s="124" t="s">
        <v>226</v>
      </c>
      <c r="H283" s="125">
        <v>4.8650000000000002</v>
      </c>
      <c r="I283" s="126"/>
      <c r="J283" s="126">
        <f t="shared" ref="J283:J289" si="112">ROUND(I283*H283,2)</f>
        <v>0</v>
      </c>
      <c r="K283" s="127"/>
      <c r="L283" s="25"/>
      <c r="M283" s="128" t="s">
        <v>1</v>
      </c>
      <c r="N283" s="129" t="s">
        <v>40</v>
      </c>
      <c r="O283" s="130">
        <v>2.0310000000000001</v>
      </c>
      <c r="P283" s="130">
        <f t="shared" ref="P283:P289" si="113">O283*H283</f>
        <v>9.8808150000000019</v>
      </c>
      <c r="Q283" s="130">
        <v>1.72E-3</v>
      </c>
      <c r="R283" s="130">
        <f t="shared" ref="R283:R289" si="114">Q283*H283</f>
        <v>8.3677999999999999E-3</v>
      </c>
      <c r="S283" s="130">
        <v>0</v>
      </c>
      <c r="T283" s="131">
        <f t="shared" ref="T283:T289" si="115">S283*H283</f>
        <v>0</v>
      </c>
      <c r="AR283" s="132" t="s">
        <v>320</v>
      </c>
      <c r="AT283" s="132" t="s">
        <v>154</v>
      </c>
      <c r="AU283" s="132" t="s">
        <v>159</v>
      </c>
      <c r="AY283" s="13" t="s">
        <v>152</v>
      </c>
      <c r="BE283" s="133">
        <f t="shared" ref="BE283:BE289" si="116">IF(N283="základná",J283,0)</f>
        <v>0</v>
      </c>
      <c r="BF283" s="133">
        <f t="shared" ref="BF283:BF289" si="117">IF(N283="znížená",J283,0)</f>
        <v>0</v>
      </c>
      <c r="BG283" s="133">
        <f t="shared" ref="BG283:BG289" si="118">IF(N283="zákl. prenesená",J283,0)</f>
        <v>0</v>
      </c>
      <c r="BH283" s="133">
        <f t="shared" ref="BH283:BH289" si="119">IF(N283="zníž. prenesená",J283,0)</f>
        <v>0</v>
      </c>
      <c r="BI283" s="133">
        <f t="shared" ref="BI283:BI289" si="120">IF(N283="nulová",J283,0)</f>
        <v>0</v>
      </c>
      <c r="BJ283" s="13" t="s">
        <v>159</v>
      </c>
      <c r="BK283" s="133">
        <f t="shared" ref="BK283:BK289" si="121">ROUND(I283*H283,2)</f>
        <v>0</v>
      </c>
      <c r="BL283" s="13" t="s">
        <v>320</v>
      </c>
      <c r="BM283" s="132" t="s">
        <v>557</v>
      </c>
    </row>
    <row r="284" spans="2:65" s="1" customFormat="1" ht="14.45" customHeight="1">
      <c r="B284" s="120"/>
      <c r="C284" s="134">
        <v>127</v>
      </c>
      <c r="D284" s="134" t="s">
        <v>203</v>
      </c>
      <c r="E284" s="135" t="s">
        <v>558</v>
      </c>
      <c r="F284" s="136" t="s">
        <v>559</v>
      </c>
      <c r="G284" s="137" t="s">
        <v>226</v>
      </c>
      <c r="H284" s="138">
        <v>4.9000000000000004</v>
      </c>
      <c r="I284" s="139"/>
      <c r="J284" s="139">
        <f t="shared" si="112"/>
        <v>0</v>
      </c>
      <c r="K284" s="140"/>
      <c r="L284" s="141"/>
      <c r="M284" s="142" t="s">
        <v>1</v>
      </c>
      <c r="N284" s="143" t="s">
        <v>40</v>
      </c>
      <c r="O284" s="130">
        <v>0</v>
      </c>
      <c r="P284" s="130">
        <f t="shared" si="113"/>
        <v>0</v>
      </c>
      <c r="Q284" s="130">
        <v>8.0000000000000002E-3</v>
      </c>
      <c r="R284" s="130">
        <f t="shared" si="114"/>
        <v>3.9200000000000006E-2</v>
      </c>
      <c r="S284" s="130">
        <v>0</v>
      </c>
      <c r="T284" s="131">
        <f t="shared" si="115"/>
        <v>0</v>
      </c>
      <c r="AR284" s="132" t="s">
        <v>328</v>
      </c>
      <c r="AT284" s="132" t="s">
        <v>203</v>
      </c>
      <c r="AU284" s="132" t="s">
        <v>159</v>
      </c>
      <c r="AY284" s="13" t="s">
        <v>152</v>
      </c>
      <c r="BE284" s="133">
        <f t="shared" si="116"/>
        <v>0</v>
      </c>
      <c r="BF284" s="133">
        <f t="shared" si="117"/>
        <v>0</v>
      </c>
      <c r="BG284" s="133">
        <f t="shared" si="118"/>
        <v>0</v>
      </c>
      <c r="BH284" s="133">
        <f t="shared" si="119"/>
        <v>0</v>
      </c>
      <c r="BI284" s="133">
        <f t="shared" si="120"/>
        <v>0</v>
      </c>
      <c r="BJ284" s="13" t="s">
        <v>159</v>
      </c>
      <c r="BK284" s="133">
        <f t="shared" si="121"/>
        <v>0</v>
      </c>
      <c r="BL284" s="13" t="s">
        <v>320</v>
      </c>
      <c r="BM284" s="132" t="s">
        <v>560</v>
      </c>
    </row>
    <row r="285" spans="2:65" s="1" customFormat="1" ht="24.2" customHeight="1">
      <c r="B285" s="120"/>
      <c r="C285" s="121">
        <v>128</v>
      </c>
      <c r="D285" s="121" t="s">
        <v>154</v>
      </c>
      <c r="E285" s="122" t="s">
        <v>561</v>
      </c>
      <c r="F285" s="123" t="s">
        <v>562</v>
      </c>
      <c r="G285" s="124" t="s">
        <v>327</v>
      </c>
      <c r="H285" s="125">
        <v>982.5</v>
      </c>
      <c r="I285" s="126"/>
      <c r="J285" s="126">
        <f t="shared" si="112"/>
        <v>0</v>
      </c>
      <c r="K285" s="127"/>
      <c r="L285" s="25"/>
      <c r="M285" s="128" t="s">
        <v>1</v>
      </c>
      <c r="N285" s="129" t="s">
        <v>40</v>
      </c>
      <c r="O285" s="130">
        <v>4.9000000000000002E-2</v>
      </c>
      <c r="P285" s="130">
        <f t="shared" si="113"/>
        <v>48.142500000000005</v>
      </c>
      <c r="Q285" s="130">
        <v>0</v>
      </c>
      <c r="R285" s="130">
        <f t="shared" si="114"/>
        <v>0</v>
      </c>
      <c r="S285" s="130">
        <v>0</v>
      </c>
      <c r="T285" s="131">
        <f t="shared" si="115"/>
        <v>0</v>
      </c>
      <c r="AR285" s="132" t="s">
        <v>320</v>
      </c>
      <c r="AT285" s="132" t="s">
        <v>154</v>
      </c>
      <c r="AU285" s="132" t="s">
        <v>159</v>
      </c>
      <c r="AY285" s="13" t="s">
        <v>152</v>
      </c>
      <c r="BE285" s="133">
        <f t="shared" si="116"/>
        <v>0</v>
      </c>
      <c r="BF285" s="133">
        <f t="shared" si="117"/>
        <v>0</v>
      </c>
      <c r="BG285" s="133">
        <f t="shared" si="118"/>
        <v>0</v>
      </c>
      <c r="BH285" s="133">
        <f t="shared" si="119"/>
        <v>0</v>
      </c>
      <c r="BI285" s="133">
        <f t="shared" si="120"/>
        <v>0</v>
      </c>
      <c r="BJ285" s="13" t="s">
        <v>159</v>
      </c>
      <c r="BK285" s="133">
        <f t="shared" si="121"/>
        <v>0</v>
      </c>
      <c r="BL285" s="13" t="s">
        <v>320</v>
      </c>
      <c r="BM285" s="132" t="s">
        <v>563</v>
      </c>
    </row>
    <row r="286" spans="2:65" s="1" customFormat="1" ht="24.2" customHeight="1">
      <c r="B286" s="120"/>
      <c r="C286" s="134">
        <v>129</v>
      </c>
      <c r="D286" s="121" t="s">
        <v>154</v>
      </c>
      <c r="E286" s="122" t="s">
        <v>564</v>
      </c>
      <c r="F286" s="123" t="s">
        <v>565</v>
      </c>
      <c r="G286" s="124" t="s">
        <v>327</v>
      </c>
      <c r="H286" s="125">
        <v>858.2</v>
      </c>
      <c r="I286" s="126"/>
      <c r="J286" s="126">
        <f t="shared" si="112"/>
        <v>0</v>
      </c>
      <c r="K286" s="127"/>
      <c r="L286" s="25"/>
      <c r="M286" s="128" t="s">
        <v>1</v>
      </c>
      <c r="N286" s="129" t="s">
        <v>40</v>
      </c>
      <c r="O286" s="130">
        <v>9.9000000000000005E-2</v>
      </c>
      <c r="P286" s="130">
        <f t="shared" si="113"/>
        <v>84.961800000000011</v>
      </c>
      <c r="Q286" s="130">
        <v>5.0000000000000002E-5</v>
      </c>
      <c r="R286" s="130">
        <f t="shared" si="114"/>
        <v>4.2910000000000004E-2</v>
      </c>
      <c r="S286" s="130">
        <v>0</v>
      </c>
      <c r="T286" s="131">
        <f t="shared" si="115"/>
        <v>0</v>
      </c>
      <c r="AR286" s="132" t="s">
        <v>320</v>
      </c>
      <c r="AT286" s="132" t="s">
        <v>154</v>
      </c>
      <c r="AU286" s="132" t="s">
        <v>159</v>
      </c>
      <c r="AY286" s="13" t="s">
        <v>152</v>
      </c>
      <c r="BE286" s="133">
        <f t="shared" si="116"/>
        <v>0</v>
      </c>
      <c r="BF286" s="133">
        <f t="shared" si="117"/>
        <v>0</v>
      </c>
      <c r="BG286" s="133">
        <f t="shared" si="118"/>
        <v>0</v>
      </c>
      <c r="BH286" s="133">
        <f t="shared" si="119"/>
        <v>0</v>
      </c>
      <c r="BI286" s="133">
        <f t="shared" si="120"/>
        <v>0</v>
      </c>
      <c r="BJ286" s="13" t="s">
        <v>159</v>
      </c>
      <c r="BK286" s="133">
        <f t="shared" si="121"/>
        <v>0</v>
      </c>
      <c r="BL286" s="13" t="s">
        <v>320</v>
      </c>
      <c r="BM286" s="132" t="s">
        <v>566</v>
      </c>
    </row>
    <row r="287" spans="2:65" s="1" customFormat="1" ht="24.2" customHeight="1">
      <c r="B287" s="120"/>
      <c r="C287" s="121">
        <v>130</v>
      </c>
      <c r="D287" s="121" t="s">
        <v>154</v>
      </c>
      <c r="E287" s="122" t="s">
        <v>567</v>
      </c>
      <c r="F287" s="123" t="s">
        <v>568</v>
      </c>
      <c r="G287" s="124" t="s">
        <v>327</v>
      </c>
      <c r="H287" s="125">
        <v>540.01400000000001</v>
      </c>
      <c r="I287" s="126"/>
      <c r="J287" s="126">
        <f t="shared" si="112"/>
        <v>0</v>
      </c>
      <c r="K287" s="127"/>
      <c r="L287" s="25"/>
      <c r="M287" s="128" t="s">
        <v>1</v>
      </c>
      <c r="N287" s="129" t="s">
        <v>40</v>
      </c>
      <c r="O287" s="130">
        <v>4.3999999999999997E-2</v>
      </c>
      <c r="P287" s="130">
        <f t="shared" si="113"/>
        <v>23.760615999999999</v>
      </c>
      <c r="Q287" s="130">
        <v>5.0000000000000002E-5</v>
      </c>
      <c r="R287" s="130">
        <f t="shared" si="114"/>
        <v>2.7000700000000002E-2</v>
      </c>
      <c r="S287" s="130">
        <v>0</v>
      </c>
      <c r="T287" s="131">
        <f t="shared" si="115"/>
        <v>0</v>
      </c>
      <c r="AR287" s="132" t="s">
        <v>320</v>
      </c>
      <c r="AT287" s="132" t="s">
        <v>154</v>
      </c>
      <c r="AU287" s="132" t="s">
        <v>159</v>
      </c>
      <c r="AY287" s="13" t="s">
        <v>152</v>
      </c>
      <c r="BE287" s="133">
        <f t="shared" si="116"/>
        <v>0</v>
      </c>
      <c r="BF287" s="133">
        <f t="shared" si="117"/>
        <v>0</v>
      </c>
      <c r="BG287" s="133">
        <f t="shared" si="118"/>
        <v>0</v>
      </c>
      <c r="BH287" s="133">
        <f t="shared" si="119"/>
        <v>0</v>
      </c>
      <c r="BI287" s="133">
        <f t="shared" si="120"/>
        <v>0</v>
      </c>
      <c r="BJ287" s="13" t="s">
        <v>159</v>
      </c>
      <c r="BK287" s="133">
        <f t="shared" si="121"/>
        <v>0</v>
      </c>
      <c r="BL287" s="13" t="s">
        <v>320</v>
      </c>
      <c r="BM287" s="132" t="s">
        <v>569</v>
      </c>
    </row>
    <row r="288" spans="2:65" s="1" customFormat="1" ht="24.2" customHeight="1">
      <c r="B288" s="120"/>
      <c r="C288" s="134">
        <v>131</v>
      </c>
      <c r="D288" s="121" t="s">
        <v>154</v>
      </c>
      <c r="E288" s="122" t="s">
        <v>570</v>
      </c>
      <c r="F288" s="123" t="s">
        <v>571</v>
      </c>
      <c r="G288" s="124" t="s">
        <v>327</v>
      </c>
      <c r="H288" s="125">
        <v>594.01499999999999</v>
      </c>
      <c r="I288" s="126"/>
      <c r="J288" s="126">
        <f t="shared" si="112"/>
        <v>0</v>
      </c>
      <c r="K288" s="127"/>
      <c r="L288" s="25"/>
      <c r="M288" s="128" t="s">
        <v>1</v>
      </c>
      <c r="N288" s="129" t="s">
        <v>40</v>
      </c>
      <c r="O288" s="130">
        <v>8.5000000000000006E-2</v>
      </c>
      <c r="P288" s="130">
        <f t="shared" si="113"/>
        <v>50.491275000000002</v>
      </c>
      <c r="Q288" s="130">
        <v>0</v>
      </c>
      <c r="R288" s="130">
        <f t="shared" si="114"/>
        <v>0</v>
      </c>
      <c r="S288" s="130">
        <v>0</v>
      </c>
      <c r="T288" s="131">
        <f t="shared" si="115"/>
        <v>0</v>
      </c>
      <c r="AR288" s="132" t="s">
        <v>320</v>
      </c>
      <c r="AT288" s="132" t="s">
        <v>154</v>
      </c>
      <c r="AU288" s="132" t="s">
        <v>159</v>
      </c>
      <c r="AY288" s="13" t="s">
        <v>152</v>
      </c>
      <c r="BE288" s="133">
        <f t="shared" si="116"/>
        <v>0</v>
      </c>
      <c r="BF288" s="133">
        <f t="shared" si="117"/>
        <v>0</v>
      </c>
      <c r="BG288" s="133">
        <f t="shared" si="118"/>
        <v>0</v>
      </c>
      <c r="BH288" s="133">
        <f t="shared" si="119"/>
        <v>0</v>
      </c>
      <c r="BI288" s="133">
        <f t="shared" si="120"/>
        <v>0</v>
      </c>
      <c r="BJ288" s="13" t="s">
        <v>159</v>
      </c>
      <c r="BK288" s="133">
        <f t="shared" si="121"/>
        <v>0</v>
      </c>
      <c r="BL288" s="13" t="s">
        <v>320</v>
      </c>
      <c r="BM288" s="132" t="s">
        <v>572</v>
      </c>
    </row>
    <row r="289" spans="2:65" s="1" customFormat="1" ht="24.2" customHeight="1">
      <c r="B289" s="120"/>
      <c r="C289" s="121">
        <v>132</v>
      </c>
      <c r="D289" s="121" t="s">
        <v>154</v>
      </c>
      <c r="E289" s="122" t="s">
        <v>573</v>
      </c>
      <c r="F289" s="123" t="s">
        <v>574</v>
      </c>
      <c r="G289" s="124" t="s">
        <v>332</v>
      </c>
      <c r="H289" s="125">
        <v>72.369</v>
      </c>
      <c r="I289" s="126"/>
      <c r="J289" s="126">
        <f t="shared" si="112"/>
        <v>0</v>
      </c>
      <c r="K289" s="127"/>
      <c r="L289" s="25"/>
      <c r="M289" s="128" t="s">
        <v>1</v>
      </c>
      <c r="N289" s="129" t="s">
        <v>40</v>
      </c>
      <c r="O289" s="130">
        <v>0</v>
      </c>
      <c r="P289" s="130">
        <f t="shared" si="113"/>
        <v>0</v>
      </c>
      <c r="Q289" s="130">
        <v>0</v>
      </c>
      <c r="R289" s="130">
        <f t="shared" si="114"/>
        <v>0</v>
      </c>
      <c r="S289" s="130">
        <v>0</v>
      </c>
      <c r="T289" s="131">
        <f t="shared" si="115"/>
        <v>0</v>
      </c>
      <c r="AR289" s="132" t="s">
        <v>320</v>
      </c>
      <c r="AT289" s="132" t="s">
        <v>154</v>
      </c>
      <c r="AU289" s="132" t="s">
        <v>159</v>
      </c>
      <c r="AY289" s="13" t="s">
        <v>152</v>
      </c>
      <c r="BE289" s="133">
        <f t="shared" si="116"/>
        <v>0</v>
      </c>
      <c r="BF289" s="133">
        <f t="shared" si="117"/>
        <v>0</v>
      </c>
      <c r="BG289" s="133">
        <f t="shared" si="118"/>
        <v>0</v>
      </c>
      <c r="BH289" s="133">
        <f t="shared" si="119"/>
        <v>0</v>
      </c>
      <c r="BI289" s="133">
        <f t="shared" si="120"/>
        <v>0</v>
      </c>
      <c r="BJ289" s="13" t="s">
        <v>159</v>
      </c>
      <c r="BK289" s="133">
        <f t="shared" si="121"/>
        <v>0</v>
      </c>
      <c r="BL289" s="13" t="s">
        <v>320</v>
      </c>
      <c r="BM289" s="132" t="s">
        <v>575</v>
      </c>
    </row>
    <row r="290" spans="2:65" s="11" customFormat="1" ht="22.7" customHeight="1">
      <c r="B290" s="109"/>
      <c r="D290" s="110" t="s">
        <v>73</v>
      </c>
      <c r="E290" s="118" t="s">
        <v>576</v>
      </c>
      <c r="F290" s="118" t="s">
        <v>577</v>
      </c>
      <c r="J290" s="119">
        <f>BK290</f>
        <v>0</v>
      </c>
      <c r="L290" s="109"/>
      <c r="M290" s="113"/>
      <c r="P290" s="114">
        <f>SUM(P291:P293)</f>
        <v>35.536620000000006</v>
      </c>
      <c r="R290" s="114">
        <f>SUM(R291:R293)</f>
        <v>0.69664181999999997</v>
      </c>
      <c r="T290" s="115">
        <f>SUM(T291:T293)</f>
        <v>0</v>
      </c>
      <c r="AR290" s="110" t="s">
        <v>159</v>
      </c>
      <c r="AT290" s="116" t="s">
        <v>73</v>
      </c>
      <c r="AU290" s="116" t="s">
        <v>82</v>
      </c>
      <c r="AY290" s="110" t="s">
        <v>152</v>
      </c>
      <c r="BK290" s="117">
        <f>SUM(BK291:BK293)</f>
        <v>0</v>
      </c>
    </row>
    <row r="291" spans="2:65" s="1" customFormat="1" ht="24.2" customHeight="1">
      <c r="B291" s="120"/>
      <c r="C291" s="121">
        <v>133</v>
      </c>
      <c r="D291" s="121" t="s">
        <v>154</v>
      </c>
      <c r="E291" s="122" t="s">
        <v>578</v>
      </c>
      <c r="F291" s="123" t="s">
        <v>579</v>
      </c>
      <c r="G291" s="124" t="s">
        <v>200</v>
      </c>
      <c r="H291" s="125">
        <v>44.31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40</v>
      </c>
      <c r="O291" s="130">
        <v>0.80200000000000005</v>
      </c>
      <c r="P291" s="130">
        <f>O291*H291</f>
        <v>35.536620000000006</v>
      </c>
      <c r="Q291" s="130">
        <v>3.2699999999999999E-3</v>
      </c>
      <c r="R291" s="130">
        <f>Q291*H291</f>
        <v>0.14489370000000001</v>
      </c>
      <c r="S291" s="130">
        <v>0</v>
      </c>
      <c r="T291" s="131">
        <f>S291*H291</f>
        <v>0</v>
      </c>
      <c r="AR291" s="132" t="s">
        <v>320</v>
      </c>
      <c r="AT291" s="132" t="s">
        <v>154</v>
      </c>
      <c r="AU291" s="132" t="s">
        <v>159</v>
      </c>
      <c r="AY291" s="13" t="s">
        <v>152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159</v>
      </c>
      <c r="BK291" s="133">
        <f>ROUND(I291*H291,2)</f>
        <v>0</v>
      </c>
      <c r="BL291" s="13" t="s">
        <v>320</v>
      </c>
      <c r="BM291" s="132" t="s">
        <v>580</v>
      </c>
    </row>
    <row r="292" spans="2:65" s="1" customFormat="1" ht="14.45" customHeight="1">
      <c r="B292" s="120"/>
      <c r="C292" s="134">
        <v>134</v>
      </c>
      <c r="D292" s="134" t="s">
        <v>203</v>
      </c>
      <c r="E292" s="135" t="s">
        <v>581</v>
      </c>
      <c r="F292" s="136" t="s">
        <v>582</v>
      </c>
      <c r="G292" s="137" t="s">
        <v>200</v>
      </c>
      <c r="H292" s="138">
        <v>48.741</v>
      </c>
      <c r="I292" s="139"/>
      <c r="J292" s="139">
        <f>ROUND(I292*H292,2)</f>
        <v>0</v>
      </c>
      <c r="K292" s="140"/>
      <c r="L292" s="141"/>
      <c r="M292" s="142" t="s">
        <v>1</v>
      </c>
      <c r="N292" s="143" t="s">
        <v>40</v>
      </c>
      <c r="O292" s="130">
        <v>0</v>
      </c>
      <c r="P292" s="130">
        <f>O292*H292</f>
        <v>0</v>
      </c>
      <c r="Q292" s="130">
        <v>1.132E-2</v>
      </c>
      <c r="R292" s="130">
        <f>Q292*H292</f>
        <v>0.55174811999999995</v>
      </c>
      <c r="S292" s="130">
        <v>0</v>
      </c>
      <c r="T292" s="131">
        <f>S292*H292</f>
        <v>0</v>
      </c>
      <c r="AR292" s="132" t="s">
        <v>328</v>
      </c>
      <c r="AT292" s="132" t="s">
        <v>203</v>
      </c>
      <c r="AU292" s="132" t="s">
        <v>159</v>
      </c>
      <c r="AY292" s="13" t="s">
        <v>152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159</v>
      </c>
      <c r="BK292" s="133">
        <f>ROUND(I292*H292,2)</f>
        <v>0</v>
      </c>
      <c r="BL292" s="13" t="s">
        <v>320</v>
      </c>
      <c r="BM292" s="132" t="s">
        <v>583</v>
      </c>
    </row>
    <row r="293" spans="2:65" s="1" customFormat="1" ht="24.2" customHeight="1">
      <c r="B293" s="120"/>
      <c r="C293" s="121">
        <v>135</v>
      </c>
      <c r="D293" s="121" t="s">
        <v>154</v>
      </c>
      <c r="E293" s="122" t="s">
        <v>584</v>
      </c>
      <c r="F293" s="123" t="s">
        <v>585</v>
      </c>
      <c r="G293" s="124" t="s">
        <v>332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40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320</v>
      </c>
      <c r="AT293" s="132" t="s">
        <v>154</v>
      </c>
      <c r="AU293" s="132" t="s">
        <v>159</v>
      </c>
      <c r="AY293" s="13" t="s">
        <v>152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159</v>
      </c>
      <c r="BK293" s="133">
        <f>ROUND(I293*H293,2)</f>
        <v>0</v>
      </c>
      <c r="BL293" s="13" t="s">
        <v>320</v>
      </c>
      <c r="BM293" s="132" t="s">
        <v>586</v>
      </c>
    </row>
    <row r="294" spans="2:65" s="11" customFormat="1" ht="22.7" customHeight="1">
      <c r="B294" s="109"/>
      <c r="D294" s="110" t="s">
        <v>73</v>
      </c>
      <c r="E294" s="118" t="s">
        <v>587</v>
      </c>
      <c r="F294" s="118" t="s">
        <v>588</v>
      </c>
      <c r="J294" s="119">
        <f>BK294</f>
        <v>0</v>
      </c>
      <c r="L294" s="109"/>
      <c r="M294" s="113"/>
      <c r="P294" s="114">
        <f>SUM(P295:P303)</f>
        <v>96.232234800000001</v>
      </c>
      <c r="R294" s="114">
        <f>SUM(R295:R303)</f>
        <v>0.14257922000000003</v>
      </c>
      <c r="T294" s="115">
        <f>SUM(T295:T303)</f>
        <v>0</v>
      </c>
      <c r="AR294" s="110" t="s">
        <v>159</v>
      </c>
      <c r="AT294" s="116" t="s">
        <v>73</v>
      </c>
      <c r="AU294" s="116" t="s">
        <v>82</v>
      </c>
      <c r="AY294" s="110" t="s">
        <v>152</v>
      </c>
      <c r="BK294" s="117">
        <f>SUM(BK295:BK303)</f>
        <v>0</v>
      </c>
    </row>
    <row r="295" spans="2:65" s="1" customFormat="1" ht="24.2" customHeight="1">
      <c r="B295" s="120"/>
      <c r="C295" s="121">
        <v>136</v>
      </c>
      <c r="D295" s="121" t="s">
        <v>154</v>
      </c>
      <c r="E295" s="122" t="s">
        <v>589</v>
      </c>
      <c r="F295" s="123" t="s">
        <v>590</v>
      </c>
      <c r="G295" s="124" t="s">
        <v>226</v>
      </c>
      <c r="H295" s="125">
        <v>98.55</v>
      </c>
      <c r="I295" s="126"/>
      <c r="J295" s="126">
        <f t="shared" ref="J295:J303" si="122">ROUND(I295*H295,2)</f>
        <v>0</v>
      </c>
      <c r="K295" s="127"/>
      <c r="L295" s="25"/>
      <c r="M295" s="128" t="s">
        <v>1</v>
      </c>
      <c r="N295" s="129" t="s">
        <v>40</v>
      </c>
      <c r="O295" s="130">
        <v>0.17499999999999999</v>
      </c>
      <c r="P295" s="130">
        <f t="shared" ref="P295:P303" si="123">O295*H295</f>
        <v>17.24625</v>
      </c>
      <c r="Q295" s="130">
        <v>2.0000000000000002E-5</v>
      </c>
      <c r="R295" s="130">
        <f t="shared" ref="R295:R303" si="124">Q295*H295</f>
        <v>1.9710000000000001E-3</v>
      </c>
      <c r="S295" s="130">
        <v>0</v>
      </c>
      <c r="T295" s="131">
        <f t="shared" ref="T295:T303" si="125">S295*H295</f>
        <v>0</v>
      </c>
      <c r="AR295" s="132" t="s">
        <v>320</v>
      </c>
      <c r="AT295" s="132" t="s">
        <v>154</v>
      </c>
      <c r="AU295" s="132" t="s">
        <v>159</v>
      </c>
      <c r="AY295" s="13" t="s">
        <v>152</v>
      </c>
      <c r="BE295" s="133">
        <f t="shared" ref="BE295:BE303" si="126">IF(N295="základná",J295,0)</f>
        <v>0</v>
      </c>
      <c r="BF295" s="133">
        <f t="shared" ref="BF295:BF303" si="127">IF(N295="znížená",J295,0)</f>
        <v>0</v>
      </c>
      <c r="BG295" s="133">
        <f t="shared" ref="BG295:BG303" si="128">IF(N295="zákl. prenesená",J295,0)</f>
        <v>0</v>
      </c>
      <c r="BH295" s="133">
        <f t="shared" ref="BH295:BH303" si="129">IF(N295="zníž. prenesená",J295,0)</f>
        <v>0</v>
      </c>
      <c r="BI295" s="133">
        <f t="shared" ref="BI295:BI303" si="130">IF(N295="nulová",J295,0)</f>
        <v>0</v>
      </c>
      <c r="BJ295" s="13" t="s">
        <v>159</v>
      </c>
      <c r="BK295" s="133">
        <f t="shared" ref="BK295:BK303" si="131">ROUND(I295*H295,2)</f>
        <v>0</v>
      </c>
      <c r="BL295" s="13" t="s">
        <v>320</v>
      </c>
      <c r="BM295" s="132" t="s">
        <v>591</v>
      </c>
    </row>
    <row r="296" spans="2:65" s="1" customFormat="1" ht="37.700000000000003" customHeight="1">
      <c r="B296" s="120"/>
      <c r="C296" s="134">
        <v>137</v>
      </c>
      <c r="D296" s="134" t="s">
        <v>203</v>
      </c>
      <c r="E296" s="135" t="s">
        <v>592</v>
      </c>
      <c r="F296" s="136" t="s">
        <v>593</v>
      </c>
      <c r="G296" s="137" t="s">
        <v>226</v>
      </c>
      <c r="H296" s="138">
        <v>100</v>
      </c>
      <c r="I296" s="139"/>
      <c r="J296" s="139">
        <f t="shared" si="122"/>
        <v>0</v>
      </c>
      <c r="K296" s="140"/>
      <c r="L296" s="141"/>
      <c r="M296" s="142" t="s">
        <v>1</v>
      </c>
      <c r="N296" s="143" t="s">
        <v>40</v>
      </c>
      <c r="O296" s="130">
        <v>0</v>
      </c>
      <c r="P296" s="130">
        <f t="shared" si="123"/>
        <v>0</v>
      </c>
      <c r="Q296" s="130">
        <v>5.0000000000000001E-4</v>
      </c>
      <c r="R296" s="130">
        <f t="shared" si="124"/>
        <v>0.05</v>
      </c>
      <c r="S296" s="130">
        <v>0</v>
      </c>
      <c r="T296" s="131">
        <f t="shared" si="125"/>
        <v>0</v>
      </c>
      <c r="AR296" s="132" t="s">
        <v>328</v>
      </c>
      <c r="AT296" s="132" t="s">
        <v>203</v>
      </c>
      <c r="AU296" s="132" t="s">
        <v>159</v>
      </c>
      <c r="AY296" s="13" t="s">
        <v>152</v>
      </c>
      <c r="BE296" s="133">
        <f t="shared" si="126"/>
        <v>0</v>
      </c>
      <c r="BF296" s="133">
        <f t="shared" si="127"/>
        <v>0</v>
      </c>
      <c r="BG296" s="133">
        <f t="shared" si="128"/>
        <v>0</v>
      </c>
      <c r="BH296" s="133">
        <f t="shared" si="129"/>
        <v>0</v>
      </c>
      <c r="BI296" s="133">
        <f t="shared" si="130"/>
        <v>0</v>
      </c>
      <c r="BJ296" s="13" t="s">
        <v>159</v>
      </c>
      <c r="BK296" s="133">
        <f t="shared" si="131"/>
        <v>0</v>
      </c>
      <c r="BL296" s="13" t="s">
        <v>320</v>
      </c>
      <c r="BM296" s="132" t="s">
        <v>594</v>
      </c>
    </row>
    <row r="297" spans="2:65" s="1" customFormat="1" ht="14.45" customHeight="1">
      <c r="B297" s="120"/>
      <c r="C297" s="121">
        <v>138</v>
      </c>
      <c r="D297" s="121" t="s">
        <v>154</v>
      </c>
      <c r="E297" s="122" t="s">
        <v>595</v>
      </c>
      <c r="F297" s="123" t="s">
        <v>596</v>
      </c>
      <c r="G297" s="124" t="s">
        <v>200</v>
      </c>
      <c r="H297" s="125">
        <v>96.65</v>
      </c>
      <c r="I297" s="126"/>
      <c r="J297" s="126">
        <f t="shared" si="122"/>
        <v>0</v>
      </c>
      <c r="K297" s="127"/>
      <c r="L297" s="25"/>
      <c r="M297" s="128" t="s">
        <v>1</v>
      </c>
      <c r="N297" s="129" t="s">
        <v>40</v>
      </c>
      <c r="O297" s="130">
        <v>0.375</v>
      </c>
      <c r="P297" s="130">
        <f t="shared" si="123"/>
        <v>36.243750000000006</v>
      </c>
      <c r="Q297" s="130">
        <v>8.7000000000000001E-4</v>
      </c>
      <c r="R297" s="130">
        <f t="shared" si="124"/>
        <v>8.4085500000000007E-2</v>
      </c>
      <c r="S297" s="130">
        <v>0</v>
      </c>
      <c r="T297" s="131">
        <f t="shared" si="125"/>
        <v>0</v>
      </c>
      <c r="AR297" s="132" t="s">
        <v>320</v>
      </c>
      <c r="AT297" s="132" t="s">
        <v>154</v>
      </c>
      <c r="AU297" s="132" t="s">
        <v>159</v>
      </c>
      <c r="AY297" s="13" t="s">
        <v>152</v>
      </c>
      <c r="BE297" s="133">
        <f t="shared" si="126"/>
        <v>0</v>
      </c>
      <c r="BF297" s="133">
        <f t="shared" si="127"/>
        <v>0</v>
      </c>
      <c r="BG297" s="133">
        <f t="shared" si="128"/>
        <v>0</v>
      </c>
      <c r="BH297" s="133">
        <f t="shared" si="129"/>
        <v>0</v>
      </c>
      <c r="BI297" s="133">
        <f t="shared" si="130"/>
        <v>0</v>
      </c>
      <c r="BJ297" s="13" t="s">
        <v>159</v>
      </c>
      <c r="BK297" s="133">
        <f t="shared" si="131"/>
        <v>0</v>
      </c>
      <c r="BL297" s="13" t="s">
        <v>320</v>
      </c>
      <c r="BM297" s="132" t="s">
        <v>597</v>
      </c>
    </row>
    <row r="298" spans="2:65" s="1" customFormat="1" ht="14.45" customHeight="1">
      <c r="B298" s="120"/>
      <c r="C298" s="134">
        <v>139</v>
      </c>
      <c r="D298" s="134" t="s">
        <v>203</v>
      </c>
      <c r="E298" s="135" t="s">
        <v>598</v>
      </c>
      <c r="F298" s="136" t="s">
        <v>599</v>
      </c>
      <c r="G298" s="137" t="s">
        <v>200</v>
      </c>
      <c r="H298" s="138">
        <v>98.582999999999998</v>
      </c>
      <c r="I298" s="139"/>
      <c r="J298" s="139">
        <f t="shared" si="122"/>
        <v>0</v>
      </c>
      <c r="K298" s="140"/>
      <c r="L298" s="141"/>
      <c r="M298" s="142" t="s">
        <v>1</v>
      </c>
      <c r="N298" s="143" t="s">
        <v>40</v>
      </c>
      <c r="O298" s="130">
        <v>0</v>
      </c>
      <c r="P298" s="130">
        <f t="shared" si="123"/>
        <v>0</v>
      </c>
      <c r="Q298" s="130">
        <v>0</v>
      </c>
      <c r="R298" s="130">
        <f t="shared" si="124"/>
        <v>0</v>
      </c>
      <c r="S298" s="130">
        <v>0</v>
      </c>
      <c r="T298" s="131">
        <f t="shared" si="125"/>
        <v>0</v>
      </c>
      <c r="AR298" s="132" t="s">
        <v>328</v>
      </c>
      <c r="AT298" s="132" t="s">
        <v>203</v>
      </c>
      <c r="AU298" s="132" t="s">
        <v>159</v>
      </c>
      <c r="AY298" s="13" t="s">
        <v>152</v>
      </c>
      <c r="BE298" s="133">
        <f t="shared" si="126"/>
        <v>0</v>
      </c>
      <c r="BF298" s="133">
        <f t="shared" si="127"/>
        <v>0</v>
      </c>
      <c r="BG298" s="133">
        <f t="shared" si="128"/>
        <v>0</v>
      </c>
      <c r="BH298" s="133">
        <f t="shared" si="129"/>
        <v>0</v>
      </c>
      <c r="BI298" s="133">
        <f t="shared" si="130"/>
        <v>0</v>
      </c>
      <c r="BJ298" s="13" t="s">
        <v>159</v>
      </c>
      <c r="BK298" s="133">
        <f t="shared" si="131"/>
        <v>0</v>
      </c>
      <c r="BL298" s="13" t="s">
        <v>320</v>
      </c>
      <c r="BM298" s="132" t="s">
        <v>600</v>
      </c>
    </row>
    <row r="299" spans="2:65" s="1" customFormat="1" ht="24.2" customHeight="1">
      <c r="B299" s="120"/>
      <c r="C299" s="121">
        <v>140</v>
      </c>
      <c r="D299" s="121" t="s">
        <v>154</v>
      </c>
      <c r="E299" s="122" t="s">
        <v>601</v>
      </c>
      <c r="F299" s="123" t="s">
        <v>602</v>
      </c>
      <c r="G299" s="124" t="s">
        <v>200</v>
      </c>
      <c r="H299" s="125">
        <v>79.739999999999995</v>
      </c>
      <c r="I299" s="126"/>
      <c r="J299" s="126">
        <f t="shared" si="122"/>
        <v>0</v>
      </c>
      <c r="K299" s="127"/>
      <c r="L299" s="25"/>
      <c r="M299" s="128" t="s">
        <v>1</v>
      </c>
      <c r="N299" s="129" t="s">
        <v>40</v>
      </c>
      <c r="O299" s="130">
        <v>0.49199999999999999</v>
      </c>
      <c r="P299" s="130">
        <f t="shared" si="123"/>
        <v>39.232079999999996</v>
      </c>
      <c r="Q299" s="130">
        <v>2.0000000000000002E-5</v>
      </c>
      <c r="R299" s="130">
        <f t="shared" si="124"/>
        <v>1.5948E-3</v>
      </c>
      <c r="S299" s="130">
        <v>0</v>
      </c>
      <c r="T299" s="131">
        <f t="shared" si="125"/>
        <v>0</v>
      </c>
      <c r="AR299" s="132" t="s">
        <v>320</v>
      </c>
      <c r="AT299" s="132" t="s">
        <v>154</v>
      </c>
      <c r="AU299" s="132" t="s">
        <v>159</v>
      </c>
      <c r="AY299" s="13" t="s">
        <v>152</v>
      </c>
      <c r="BE299" s="133">
        <f t="shared" si="126"/>
        <v>0</v>
      </c>
      <c r="BF299" s="133">
        <f t="shared" si="127"/>
        <v>0</v>
      </c>
      <c r="BG299" s="133">
        <f t="shared" si="128"/>
        <v>0</v>
      </c>
      <c r="BH299" s="133">
        <f t="shared" si="129"/>
        <v>0</v>
      </c>
      <c r="BI299" s="133">
        <f t="shared" si="130"/>
        <v>0</v>
      </c>
      <c r="BJ299" s="13" t="s">
        <v>159</v>
      </c>
      <c r="BK299" s="133">
        <f t="shared" si="131"/>
        <v>0</v>
      </c>
      <c r="BL299" s="13" t="s">
        <v>320</v>
      </c>
      <c r="BM299" s="132" t="s">
        <v>603</v>
      </c>
    </row>
    <row r="300" spans="2:65" s="1" customFormat="1" ht="14.45" customHeight="1">
      <c r="B300" s="120"/>
      <c r="C300" s="134">
        <v>141</v>
      </c>
      <c r="D300" s="134" t="s">
        <v>203</v>
      </c>
      <c r="E300" s="135" t="s">
        <v>604</v>
      </c>
      <c r="F300" s="136" t="s">
        <v>605</v>
      </c>
      <c r="G300" s="137" t="s">
        <v>200</v>
      </c>
      <c r="H300" s="138">
        <v>87.713999999999999</v>
      </c>
      <c r="I300" s="139"/>
      <c r="J300" s="139">
        <f t="shared" si="122"/>
        <v>0</v>
      </c>
      <c r="K300" s="140"/>
      <c r="L300" s="141"/>
      <c r="M300" s="142" t="s">
        <v>1</v>
      </c>
      <c r="N300" s="143" t="s">
        <v>40</v>
      </c>
      <c r="O300" s="130">
        <v>0</v>
      </c>
      <c r="P300" s="130">
        <f t="shared" si="123"/>
        <v>0</v>
      </c>
      <c r="Q300" s="130">
        <v>0</v>
      </c>
      <c r="R300" s="130">
        <f t="shared" si="124"/>
        <v>0</v>
      </c>
      <c r="S300" s="130">
        <v>0</v>
      </c>
      <c r="T300" s="131">
        <f t="shared" si="125"/>
        <v>0</v>
      </c>
      <c r="AR300" s="132" t="s">
        <v>328</v>
      </c>
      <c r="AT300" s="132" t="s">
        <v>203</v>
      </c>
      <c r="AU300" s="132" t="s">
        <v>159</v>
      </c>
      <c r="AY300" s="13" t="s">
        <v>152</v>
      </c>
      <c r="BE300" s="133">
        <f t="shared" si="126"/>
        <v>0</v>
      </c>
      <c r="BF300" s="133">
        <f t="shared" si="127"/>
        <v>0</v>
      </c>
      <c r="BG300" s="133">
        <f t="shared" si="128"/>
        <v>0</v>
      </c>
      <c r="BH300" s="133">
        <f t="shared" si="129"/>
        <v>0</v>
      </c>
      <c r="BI300" s="133">
        <f t="shared" si="130"/>
        <v>0</v>
      </c>
      <c r="BJ300" s="13" t="s">
        <v>159</v>
      </c>
      <c r="BK300" s="133">
        <f t="shared" si="131"/>
        <v>0</v>
      </c>
      <c r="BL300" s="13" t="s">
        <v>320</v>
      </c>
      <c r="BM300" s="132" t="s">
        <v>606</v>
      </c>
    </row>
    <row r="301" spans="2:65" s="1" customFormat="1" ht="24.2" customHeight="1">
      <c r="B301" s="120"/>
      <c r="C301" s="121">
        <v>142</v>
      </c>
      <c r="D301" s="121" t="s">
        <v>154</v>
      </c>
      <c r="E301" s="122" t="s">
        <v>607</v>
      </c>
      <c r="F301" s="123" t="s">
        <v>608</v>
      </c>
      <c r="G301" s="124" t="s">
        <v>200</v>
      </c>
      <c r="H301" s="125">
        <v>79.739999999999995</v>
      </c>
      <c r="I301" s="126"/>
      <c r="J301" s="126">
        <f t="shared" si="122"/>
        <v>0</v>
      </c>
      <c r="K301" s="127"/>
      <c r="L301" s="25"/>
      <c r="M301" s="128" t="s">
        <v>1</v>
      </c>
      <c r="N301" s="129" t="s">
        <v>40</v>
      </c>
      <c r="O301" s="130">
        <v>4.4019999999999997E-2</v>
      </c>
      <c r="P301" s="130">
        <f t="shared" si="123"/>
        <v>3.5101547999999996</v>
      </c>
      <c r="Q301" s="130">
        <v>0</v>
      </c>
      <c r="R301" s="130">
        <f t="shared" si="124"/>
        <v>0</v>
      </c>
      <c r="S301" s="130">
        <v>0</v>
      </c>
      <c r="T301" s="131">
        <f t="shared" si="125"/>
        <v>0</v>
      </c>
      <c r="AR301" s="132" t="s">
        <v>320</v>
      </c>
      <c r="AT301" s="132" t="s">
        <v>154</v>
      </c>
      <c r="AU301" s="132" t="s">
        <v>159</v>
      </c>
      <c r="AY301" s="13" t="s">
        <v>152</v>
      </c>
      <c r="BE301" s="133">
        <f t="shared" si="126"/>
        <v>0</v>
      </c>
      <c r="BF301" s="133">
        <f t="shared" si="127"/>
        <v>0</v>
      </c>
      <c r="BG301" s="133">
        <f t="shared" si="128"/>
        <v>0</v>
      </c>
      <c r="BH301" s="133">
        <f t="shared" si="129"/>
        <v>0</v>
      </c>
      <c r="BI301" s="133">
        <f t="shared" si="130"/>
        <v>0</v>
      </c>
      <c r="BJ301" s="13" t="s">
        <v>159</v>
      </c>
      <c r="BK301" s="133">
        <f t="shared" si="131"/>
        <v>0</v>
      </c>
      <c r="BL301" s="13" t="s">
        <v>320</v>
      </c>
      <c r="BM301" s="132" t="s">
        <v>609</v>
      </c>
    </row>
    <row r="302" spans="2:65" s="1" customFormat="1" ht="24.2" customHeight="1">
      <c r="B302" s="120"/>
      <c r="C302" s="134">
        <v>143</v>
      </c>
      <c r="D302" s="134" t="s">
        <v>203</v>
      </c>
      <c r="E302" s="135" t="s">
        <v>610</v>
      </c>
      <c r="F302" s="136" t="s">
        <v>611</v>
      </c>
      <c r="G302" s="137" t="s">
        <v>200</v>
      </c>
      <c r="H302" s="138">
        <v>82.132000000000005</v>
      </c>
      <c r="I302" s="139"/>
      <c r="J302" s="139">
        <f t="shared" si="122"/>
        <v>0</v>
      </c>
      <c r="K302" s="140"/>
      <c r="L302" s="141"/>
      <c r="M302" s="142" t="s">
        <v>1</v>
      </c>
      <c r="N302" s="143" t="s">
        <v>40</v>
      </c>
      <c r="O302" s="130">
        <v>0</v>
      </c>
      <c r="P302" s="130">
        <f t="shared" si="123"/>
        <v>0</v>
      </c>
      <c r="Q302" s="130">
        <v>6.0000000000000002E-5</v>
      </c>
      <c r="R302" s="130">
        <f t="shared" si="124"/>
        <v>4.9279200000000006E-3</v>
      </c>
      <c r="S302" s="130">
        <v>0</v>
      </c>
      <c r="T302" s="131">
        <f t="shared" si="125"/>
        <v>0</v>
      </c>
      <c r="AR302" s="132" t="s">
        <v>328</v>
      </c>
      <c r="AT302" s="132" t="s">
        <v>203</v>
      </c>
      <c r="AU302" s="132" t="s">
        <v>159</v>
      </c>
      <c r="AY302" s="13" t="s">
        <v>152</v>
      </c>
      <c r="BE302" s="133">
        <f t="shared" si="126"/>
        <v>0</v>
      </c>
      <c r="BF302" s="133">
        <f t="shared" si="127"/>
        <v>0</v>
      </c>
      <c r="BG302" s="133">
        <f t="shared" si="128"/>
        <v>0</v>
      </c>
      <c r="BH302" s="133">
        <f t="shared" si="129"/>
        <v>0</v>
      </c>
      <c r="BI302" s="133">
        <f t="shared" si="130"/>
        <v>0</v>
      </c>
      <c r="BJ302" s="13" t="s">
        <v>159</v>
      </c>
      <c r="BK302" s="133">
        <f t="shared" si="131"/>
        <v>0</v>
      </c>
      <c r="BL302" s="13" t="s">
        <v>320</v>
      </c>
      <c r="BM302" s="132" t="s">
        <v>612</v>
      </c>
    </row>
    <row r="303" spans="2:65" s="1" customFormat="1" ht="24.2" customHeight="1">
      <c r="B303" s="120"/>
      <c r="C303" s="121">
        <v>144</v>
      </c>
      <c r="D303" s="121" t="s">
        <v>154</v>
      </c>
      <c r="E303" s="122" t="s">
        <v>613</v>
      </c>
      <c r="F303" s="123" t="s">
        <v>614</v>
      </c>
      <c r="G303" s="124" t="s">
        <v>332</v>
      </c>
      <c r="H303" s="125"/>
      <c r="I303" s="126"/>
      <c r="J303" s="126">
        <f t="shared" si="122"/>
        <v>0</v>
      </c>
      <c r="K303" s="127"/>
      <c r="L303" s="25"/>
      <c r="M303" s="128" t="s">
        <v>1</v>
      </c>
      <c r="N303" s="129" t="s">
        <v>40</v>
      </c>
      <c r="O303" s="130">
        <v>0</v>
      </c>
      <c r="P303" s="130">
        <f t="shared" si="123"/>
        <v>0</v>
      </c>
      <c r="Q303" s="130">
        <v>0</v>
      </c>
      <c r="R303" s="130">
        <f t="shared" si="124"/>
        <v>0</v>
      </c>
      <c r="S303" s="130">
        <v>0</v>
      </c>
      <c r="T303" s="131">
        <f t="shared" si="125"/>
        <v>0</v>
      </c>
      <c r="AR303" s="132" t="s">
        <v>320</v>
      </c>
      <c r="AT303" s="132" t="s">
        <v>154</v>
      </c>
      <c r="AU303" s="132" t="s">
        <v>159</v>
      </c>
      <c r="AY303" s="13" t="s">
        <v>152</v>
      </c>
      <c r="BE303" s="133">
        <f t="shared" si="126"/>
        <v>0</v>
      </c>
      <c r="BF303" s="133">
        <f t="shared" si="127"/>
        <v>0</v>
      </c>
      <c r="BG303" s="133">
        <f t="shared" si="128"/>
        <v>0</v>
      </c>
      <c r="BH303" s="133">
        <f t="shared" si="129"/>
        <v>0</v>
      </c>
      <c r="BI303" s="133">
        <f t="shared" si="130"/>
        <v>0</v>
      </c>
      <c r="BJ303" s="13" t="s">
        <v>159</v>
      </c>
      <c r="BK303" s="133">
        <f t="shared" si="131"/>
        <v>0</v>
      </c>
      <c r="BL303" s="13" t="s">
        <v>320</v>
      </c>
      <c r="BM303" s="132" t="s">
        <v>615</v>
      </c>
    </row>
    <row r="304" spans="2:65" s="11" customFormat="1" ht="22.7" customHeight="1">
      <c r="B304" s="109"/>
      <c r="D304" s="110" t="s">
        <v>73</v>
      </c>
      <c r="E304" s="118" t="s">
        <v>616</v>
      </c>
      <c r="F304" s="118" t="s">
        <v>617</v>
      </c>
      <c r="J304" s="119">
        <f>BK304</f>
        <v>0</v>
      </c>
      <c r="L304" s="109"/>
      <c r="M304" s="113"/>
      <c r="P304" s="114">
        <f>SUM(P305:P307)</f>
        <v>78.084171999999995</v>
      </c>
      <c r="R304" s="114">
        <f>SUM(R305:R307)</f>
        <v>2.1901574000000004</v>
      </c>
      <c r="T304" s="115">
        <f>SUM(T305:T307)</f>
        <v>0</v>
      </c>
      <c r="AR304" s="110" t="s">
        <v>159</v>
      </c>
      <c r="AT304" s="116" t="s">
        <v>73</v>
      </c>
      <c r="AU304" s="116" t="s">
        <v>82</v>
      </c>
      <c r="AY304" s="110" t="s">
        <v>152</v>
      </c>
      <c r="BK304" s="117">
        <f>SUM(BK305:BK307)</f>
        <v>0</v>
      </c>
    </row>
    <row r="305" spans="2:65" s="1" customFormat="1" ht="24.2" customHeight="1">
      <c r="B305" s="120"/>
      <c r="C305" s="121">
        <v>145</v>
      </c>
      <c r="D305" s="121" t="s">
        <v>154</v>
      </c>
      <c r="E305" s="122" t="s">
        <v>618</v>
      </c>
      <c r="F305" s="123" t="s">
        <v>619</v>
      </c>
      <c r="G305" s="124" t="s">
        <v>200</v>
      </c>
      <c r="H305" s="125">
        <v>82.804000000000002</v>
      </c>
      <c r="I305" s="126"/>
      <c r="J305" s="126">
        <f>ROUND(I305*H305,2)</f>
        <v>0</v>
      </c>
      <c r="K305" s="127"/>
      <c r="L305" s="25"/>
      <c r="M305" s="128" t="s">
        <v>1</v>
      </c>
      <c r="N305" s="129" t="s">
        <v>40</v>
      </c>
      <c r="O305" s="130">
        <v>0.94299999999999995</v>
      </c>
      <c r="P305" s="130">
        <f>O305*H305</f>
        <v>78.084171999999995</v>
      </c>
      <c r="Q305" s="130">
        <v>3.3500000000000001E-3</v>
      </c>
      <c r="R305" s="130">
        <f>Q305*H305</f>
        <v>0.27739340000000001</v>
      </c>
      <c r="S305" s="130">
        <v>0</v>
      </c>
      <c r="T305" s="131">
        <f>S305*H305</f>
        <v>0</v>
      </c>
      <c r="AR305" s="132" t="s">
        <v>320</v>
      </c>
      <c r="AT305" s="132" t="s">
        <v>154</v>
      </c>
      <c r="AU305" s="132" t="s">
        <v>159</v>
      </c>
      <c r="AY305" s="13" t="s">
        <v>152</v>
      </c>
      <c r="BE305" s="133">
        <f>IF(N305="základná",J305,0)</f>
        <v>0</v>
      </c>
      <c r="BF305" s="133">
        <f>IF(N305="znížená",J305,0)</f>
        <v>0</v>
      </c>
      <c r="BG305" s="133">
        <f>IF(N305="zákl. prenesená",J305,0)</f>
        <v>0</v>
      </c>
      <c r="BH305" s="133">
        <f>IF(N305="zníž. prenesená",J305,0)</f>
        <v>0</v>
      </c>
      <c r="BI305" s="133">
        <f>IF(N305="nulová",J305,0)</f>
        <v>0</v>
      </c>
      <c r="BJ305" s="13" t="s">
        <v>159</v>
      </c>
      <c r="BK305" s="133">
        <f>ROUND(I305*H305,2)</f>
        <v>0</v>
      </c>
      <c r="BL305" s="13" t="s">
        <v>320</v>
      </c>
      <c r="BM305" s="132" t="s">
        <v>620</v>
      </c>
    </row>
    <row r="306" spans="2:65" s="1" customFormat="1" ht="24.2" customHeight="1">
      <c r="B306" s="120"/>
      <c r="C306" s="134">
        <v>146</v>
      </c>
      <c r="D306" s="134" t="s">
        <v>203</v>
      </c>
      <c r="E306" s="135" t="s">
        <v>621</v>
      </c>
      <c r="F306" s="136" t="s">
        <v>622</v>
      </c>
      <c r="G306" s="137" t="s">
        <v>200</v>
      </c>
      <c r="H306" s="138">
        <v>91.084000000000003</v>
      </c>
      <c r="I306" s="139"/>
      <c r="J306" s="139">
        <f>ROUND(I306*H306,2)</f>
        <v>0</v>
      </c>
      <c r="K306" s="140"/>
      <c r="L306" s="141"/>
      <c r="M306" s="142" t="s">
        <v>1</v>
      </c>
      <c r="N306" s="143" t="s">
        <v>40</v>
      </c>
      <c r="O306" s="130">
        <v>0</v>
      </c>
      <c r="P306" s="130">
        <f>O306*H306</f>
        <v>0</v>
      </c>
      <c r="Q306" s="130">
        <v>2.1000000000000001E-2</v>
      </c>
      <c r="R306" s="130">
        <f>Q306*H306</f>
        <v>1.9127640000000001</v>
      </c>
      <c r="S306" s="130">
        <v>0</v>
      </c>
      <c r="T306" s="131">
        <f>S306*H306</f>
        <v>0</v>
      </c>
      <c r="AR306" s="132" t="s">
        <v>328</v>
      </c>
      <c r="AT306" s="132" t="s">
        <v>203</v>
      </c>
      <c r="AU306" s="132" t="s">
        <v>159</v>
      </c>
      <c r="AY306" s="13" t="s">
        <v>152</v>
      </c>
      <c r="BE306" s="133">
        <f>IF(N306="základná",J306,0)</f>
        <v>0</v>
      </c>
      <c r="BF306" s="133">
        <f>IF(N306="znížená",J306,0)</f>
        <v>0</v>
      </c>
      <c r="BG306" s="133">
        <f>IF(N306="zákl. prenesená",J306,0)</f>
        <v>0</v>
      </c>
      <c r="BH306" s="133">
        <f>IF(N306="zníž. prenesená",J306,0)</f>
        <v>0</v>
      </c>
      <c r="BI306" s="133">
        <f>IF(N306="nulová",J306,0)</f>
        <v>0</v>
      </c>
      <c r="BJ306" s="13" t="s">
        <v>159</v>
      </c>
      <c r="BK306" s="133">
        <f>ROUND(I306*H306,2)</f>
        <v>0</v>
      </c>
      <c r="BL306" s="13" t="s">
        <v>320</v>
      </c>
      <c r="BM306" s="132" t="s">
        <v>623</v>
      </c>
    </row>
    <row r="307" spans="2:65" s="1" customFormat="1" ht="24.2" customHeight="1">
      <c r="B307" s="120"/>
      <c r="C307" s="121">
        <v>147</v>
      </c>
      <c r="D307" s="121" t="s">
        <v>154</v>
      </c>
      <c r="E307" s="122" t="s">
        <v>624</v>
      </c>
      <c r="F307" s="123" t="s">
        <v>625</v>
      </c>
      <c r="G307" s="124" t="s">
        <v>332</v>
      </c>
      <c r="H307" s="125"/>
      <c r="I307" s="126"/>
      <c r="J307" s="126">
        <f>ROUND(I307*H307,2)</f>
        <v>0</v>
      </c>
      <c r="K307" s="127"/>
      <c r="L307" s="25"/>
      <c r="M307" s="128" t="s">
        <v>1</v>
      </c>
      <c r="N307" s="129" t="s">
        <v>40</v>
      </c>
      <c r="O307" s="130">
        <v>0</v>
      </c>
      <c r="P307" s="130">
        <f>O307*H307</f>
        <v>0</v>
      </c>
      <c r="Q307" s="130">
        <v>0</v>
      </c>
      <c r="R307" s="130">
        <f>Q307*H307</f>
        <v>0</v>
      </c>
      <c r="S307" s="130">
        <v>0</v>
      </c>
      <c r="T307" s="131">
        <f>S307*H307</f>
        <v>0</v>
      </c>
      <c r="AR307" s="132" t="s">
        <v>320</v>
      </c>
      <c r="AT307" s="132" t="s">
        <v>154</v>
      </c>
      <c r="AU307" s="132" t="s">
        <v>159</v>
      </c>
      <c r="AY307" s="13" t="s">
        <v>152</v>
      </c>
      <c r="BE307" s="133">
        <f>IF(N307="základná",J307,0)</f>
        <v>0</v>
      </c>
      <c r="BF307" s="133">
        <f>IF(N307="znížená",J307,0)</f>
        <v>0</v>
      </c>
      <c r="BG307" s="133">
        <f>IF(N307="zákl. prenesená",J307,0)</f>
        <v>0</v>
      </c>
      <c r="BH307" s="133">
        <f>IF(N307="zníž. prenesená",J307,0)</f>
        <v>0</v>
      </c>
      <c r="BI307" s="133">
        <f>IF(N307="nulová",J307,0)</f>
        <v>0</v>
      </c>
      <c r="BJ307" s="13" t="s">
        <v>159</v>
      </c>
      <c r="BK307" s="133">
        <f>ROUND(I307*H307,2)</f>
        <v>0</v>
      </c>
      <c r="BL307" s="13" t="s">
        <v>320</v>
      </c>
      <c r="BM307" s="132" t="s">
        <v>626</v>
      </c>
    </row>
    <row r="308" spans="2:65" s="11" customFormat="1" ht="22.7" customHeight="1">
      <c r="B308" s="109"/>
      <c r="D308" s="110" t="s">
        <v>73</v>
      </c>
      <c r="E308" s="118" t="s">
        <v>627</v>
      </c>
      <c r="F308" s="118" t="s">
        <v>628</v>
      </c>
      <c r="J308" s="119">
        <f>BK308</f>
        <v>0</v>
      </c>
      <c r="L308" s="109"/>
      <c r="M308" s="113"/>
      <c r="P308" s="114">
        <f>SUM(P309:P311)</f>
        <v>111.2744</v>
      </c>
      <c r="R308" s="114">
        <f>SUM(R309:R311)</f>
        <v>10.006358000000001</v>
      </c>
      <c r="T308" s="115">
        <f>SUM(T309:T311)</f>
        <v>0</v>
      </c>
      <c r="AR308" s="110" t="s">
        <v>159</v>
      </c>
      <c r="AT308" s="116" t="s">
        <v>73</v>
      </c>
      <c r="AU308" s="116" t="s">
        <v>82</v>
      </c>
      <c r="AY308" s="110" t="s">
        <v>152</v>
      </c>
      <c r="BK308" s="117">
        <f>SUM(BK309:BK311)</f>
        <v>0</v>
      </c>
    </row>
    <row r="309" spans="2:65" s="1" customFormat="1" ht="14.45" customHeight="1">
      <c r="B309" s="120"/>
      <c r="C309" s="121">
        <v>148</v>
      </c>
      <c r="D309" s="121" t="s">
        <v>154</v>
      </c>
      <c r="E309" s="122" t="s">
        <v>629</v>
      </c>
      <c r="F309" s="123" t="s">
        <v>630</v>
      </c>
      <c r="G309" s="124" t="s">
        <v>200</v>
      </c>
      <c r="H309" s="125">
        <v>75.8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40</v>
      </c>
      <c r="O309" s="130">
        <v>1.468</v>
      </c>
      <c r="P309" s="130">
        <f>O309*H309</f>
        <v>111.2744</v>
      </c>
      <c r="Q309" s="130">
        <v>7.0010000000000003E-2</v>
      </c>
      <c r="R309" s="130">
        <f>Q309*H309</f>
        <v>5.3067580000000003</v>
      </c>
      <c r="S309" s="130">
        <v>0</v>
      </c>
      <c r="T309" s="131">
        <f>S309*H309</f>
        <v>0</v>
      </c>
      <c r="AR309" s="132" t="s">
        <v>320</v>
      </c>
      <c r="AT309" s="132" t="s">
        <v>154</v>
      </c>
      <c r="AU309" s="132" t="s">
        <v>159</v>
      </c>
      <c r="AY309" s="13" t="s">
        <v>152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159</v>
      </c>
      <c r="BK309" s="133">
        <f>ROUND(I309*H309,2)</f>
        <v>0</v>
      </c>
      <c r="BL309" s="13" t="s">
        <v>320</v>
      </c>
      <c r="BM309" s="132" t="s">
        <v>631</v>
      </c>
    </row>
    <row r="310" spans="2:65" s="1" customFormat="1" ht="24.2" customHeight="1">
      <c r="B310" s="120"/>
      <c r="C310" s="134">
        <v>149</v>
      </c>
      <c r="D310" s="134" t="s">
        <v>203</v>
      </c>
      <c r="E310" s="135" t="s">
        <v>632</v>
      </c>
      <c r="F310" s="136" t="s">
        <v>633</v>
      </c>
      <c r="G310" s="137" t="s">
        <v>200</v>
      </c>
      <c r="H310" s="138">
        <v>75.8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40</v>
      </c>
      <c r="O310" s="130">
        <v>0</v>
      </c>
      <c r="P310" s="130">
        <f>O310*H310</f>
        <v>0</v>
      </c>
      <c r="Q310" s="130">
        <v>6.2E-2</v>
      </c>
      <c r="R310" s="130">
        <f>Q310*H310</f>
        <v>4.6996000000000002</v>
      </c>
      <c r="S310" s="130">
        <v>0</v>
      </c>
      <c r="T310" s="131">
        <f>S310*H310</f>
        <v>0</v>
      </c>
      <c r="AR310" s="132" t="s">
        <v>328</v>
      </c>
      <c r="AT310" s="132" t="s">
        <v>203</v>
      </c>
      <c r="AU310" s="132" t="s">
        <v>159</v>
      </c>
      <c r="AY310" s="13" t="s">
        <v>152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159</v>
      </c>
      <c r="BK310" s="133">
        <f>ROUND(I310*H310,2)</f>
        <v>0</v>
      </c>
      <c r="BL310" s="13" t="s">
        <v>320</v>
      </c>
      <c r="BM310" s="132" t="s">
        <v>634</v>
      </c>
    </row>
    <row r="311" spans="2:65" s="1" customFormat="1" ht="24.2" customHeight="1">
      <c r="B311" s="120"/>
      <c r="C311" s="121">
        <v>150</v>
      </c>
      <c r="D311" s="121" t="s">
        <v>154</v>
      </c>
      <c r="E311" s="122" t="s">
        <v>635</v>
      </c>
      <c r="F311" s="123" t="s">
        <v>636</v>
      </c>
      <c r="G311" s="124" t="s">
        <v>332</v>
      </c>
      <c r="H311" s="125"/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40</v>
      </c>
      <c r="O311" s="130">
        <v>0</v>
      </c>
      <c r="P311" s="130">
        <f>O311*H311</f>
        <v>0</v>
      </c>
      <c r="Q311" s="130">
        <v>0</v>
      </c>
      <c r="R311" s="130">
        <f>Q311*H311</f>
        <v>0</v>
      </c>
      <c r="S311" s="130">
        <v>0</v>
      </c>
      <c r="T311" s="131">
        <f>S311*H311</f>
        <v>0</v>
      </c>
      <c r="AR311" s="132" t="s">
        <v>320</v>
      </c>
      <c r="AT311" s="132" t="s">
        <v>154</v>
      </c>
      <c r="AU311" s="132" t="s">
        <v>159</v>
      </c>
      <c r="AY311" s="13" t="s">
        <v>152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159</v>
      </c>
      <c r="BK311" s="133">
        <f>ROUND(I311*H311,2)</f>
        <v>0</v>
      </c>
      <c r="BL311" s="13" t="s">
        <v>320</v>
      </c>
      <c r="BM311" s="132" t="s">
        <v>637</v>
      </c>
    </row>
    <row r="312" spans="2:65" s="11" customFormat="1" ht="22.7" customHeight="1">
      <c r="B312" s="109"/>
      <c r="D312" s="110" t="s">
        <v>73</v>
      </c>
      <c r="E312" s="118" t="s">
        <v>638</v>
      </c>
      <c r="F312" s="118" t="s">
        <v>639</v>
      </c>
      <c r="J312" s="119">
        <f>BK312</f>
        <v>0</v>
      </c>
      <c r="L312" s="109"/>
      <c r="M312" s="113"/>
      <c r="P312" s="114">
        <f>SUM(P313:P315)</f>
        <v>69.325032000000007</v>
      </c>
      <c r="R312" s="114">
        <f>SUM(R313:R315)</f>
        <v>0.18223296</v>
      </c>
      <c r="T312" s="115">
        <f>SUM(T313:T315)</f>
        <v>0</v>
      </c>
      <c r="AR312" s="110" t="s">
        <v>159</v>
      </c>
      <c r="AT312" s="116" t="s">
        <v>73</v>
      </c>
      <c r="AU312" s="116" t="s">
        <v>82</v>
      </c>
      <c r="AY312" s="110" t="s">
        <v>152</v>
      </c>
      <c r="BK312" s="117">
        <f>SUM(BK313:BK315)</f>
        <v>0</v>
      </c>
    </row>
    <row r="313" spans="2:65" s="1" customFormat="1" ht="24.2" customHeight="1">
      <c r="B313" s="120"/>
      <c r="C313" s="121">
        <v>151</v>
      </c>
      <c r="D313" s="121" t="s">
        <v>154</v>
      </c>
      <c r="E313" s="122" t="s">
        <v>640</v>
      </c>
      <c r="F313" s="123" t="s">
        <v>641</v>
      </c>
      <c r="G313" s="124" t="s">
        <v>200</v>
      </c>
      <c r="H313" s="125">
        <v>48.938000000000002</v>
      </c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40</v>
      </c>
      <c r="O313" s="130">
        <v>0.152</v>
      </c>
      <c r="P313" s="130">
        <f>O313*H313</f>
        <v>7.4385760000000003</v>
      </c>
      <c r="Q313" s="130">
        <v>8.8000000000000003E-4</v>
      </c>
      <c r="R313" s="130">
        <f>Q313*H313</f>
        <v>4.3065440000000003E-2</v>
      </c>
      <c r="S313" s="130">
        <v>0</v>
      </c>
      <c r="T313" s="131">
        <f>S313*H313</f>
        <v>0</v>
      </c>
      <c r="AR313" s="132" t="s">
        <v>320</v>
      </c>
      <c r="AT313" s="132" t="s">
        <v>154</v>
      </c>
      <c r="AU313" s="132" t="s">
        <v>159</v>
      </c>
      <c r="AY313" s="13" t="s">
        <v>152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159</v>
      </c>
      <c r="BK313" s="133">
        <f>ROUND(I313*H313,2)</f>
        <v>0</v>
      </c>
      <c r="BL313" s="13" t="s">
        <v>320</v>
      </c>
      <c r="BM313" s="132" t="s">
        <v>642</v>
      </c>
    </row>
    <row r="314" spans="2:65" s="1" customFormat="1" ht="37.700000000000003" customHeight="1">
      <c r="B314" s="120"/>
      <c r="C314" s="121">
        <v>152</v>
      </c>
      <c r="D314" s="121" t="s">
        <v>154</v>
      </c>
      <c r="E314" s="122" t="s">
        <v>643</v>
      </c>
      <c r="F314" s="123" t="s">
        <v>644</v>
      </c>
      <c r="G314" s="124" t="s">
        <v>200</v>
      </c>
      <c r="H314" s="125">
        <v>59.875999999999998</v>
      </c>
      <c r="I314" s="126"/>
      <c r="J314" s="126">
        <f>ROUND(I314*H314,2)</f>
        <v>0</v>
      </c>
      <c r="K314" s="127"/>
      <c r="L314" s="25"/>
      <c r="M314" s="128" t="s">
        <v>1</v>
      </c>
      <c r="N314" s="129" t="s">
        <v>40</v>
      </c>
      <c r="O314" s="130">
        <v>0.18099999999999999</v>
      </c>
      <c r="P314" s="130">
        <f>O314*H314</f>
        <v>10.837555999999999</v>
      </c>
      <c r="Q314" s="130">
        <v>2.0000000000000002E-5</v>
      </c>
      <c r="R314" s="130">
        <f>Q314*H314</f>
        <v>1.1975200000000001E-3</v>
      </c>
      <c r="S314" s="130">
        <v>0</v>
      </c>
      <c r="T314" s="131">
        <f>S314*H314</f>
        <v>0</v>
      </c>
      <c r="AR314" s="132" t="s">
        <v>320</v>
      </c>
      <c r="AT314" s="132" t="s">
        <v>154</v>
      </c>
      <c r="AU314" s="132" t="s">
        <v>159</v>
      </c>
      <c r="AY314" s="13" t="s">
        <v>152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159</v>
      </c>
      <c r="BK314" s="133">
        <f>ROUND(I314*H314,2)</f>
        <v>0</v>
      </c>
      <c r="BL314" s="13" t="s">
        <v>320</v>
      </c>
      <c r="BM314" s="132" t="s">
        <v>645</v>
      </c>
    </row>
    <row r="315" spans="2:65" s="1" customFormat="1" ht="14.45" customHeight="1">
      <c r="B315" s="120"/>
      <c r="C315" s="121">
        <v>153</v>
      </c>
      <c r="D315" s="121" t="s">
        <v>154</v>
      </c>
      <c r="E315" s="122" t="s">
        <v>646</v>
      </c>
      <c r="F315" s="123" t="s">
        <v>647</v>
      </c>
      <c r="G315" s="124" t="s">
        <v>200</v>
      </c>
      <c r="H315" s="125">
        <v>98.55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40</v>
      </c>
      <c r="O315" s="130">
        <v>0.51800000000000002</v>
      </c>
      <c r="P315" s="130">
        <f>O315*H315</f>
        <v>51.048900000000003</v>
      </c>
      <c r="Q315" s="130">
        <v>1.4E-3</v>
      </c>
      <c r="R315" s="130">
        <f>Q315*H315</f>
        <v>0.13796999999999998</v>
      </c>
      <c r="S315" s="130">
        <v>0</v>
      </c>
      <c r="T315" s="131">
        <f>S315*H315</f>
        <v>0</v>
      </c>
      <c r="AR315" s="132" t="s">
        <v>320</v>
      </c>
      <c r="AT315" s="132" t="s">
        <v>154</v>
      </c>
      <c r="AU315" s="132" t="s">
        <v>159</v>
      </c>
      <c r="AY315" s="13" t="s">
        <v>152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159</v>
      </c>
      <c r="BK315" s="133">
        <f>ROUND(I315*H315,2)</f>
        <v>0</v>
      </c>
      <c r="BL315" s="13" t="s">
        <v>320</v>
      </c>
      <c r="BM315" s="132" t="s">
        <v>648</v>
      </c>
    </row>
    <row r="316" spans="2:65" s="11" customFormat="1" ht="22.7" customHeight="1">
      <c r="B316" s="109"/>
      <c r="D316" s="110" t="s">
        <v>73</v>
      </c>
      <c r="E316" s="118" t="s">
        <v>649</v>
      </c>
      <c r="F316" s="118" t="s">
        <v>650</v>
      </c>
      <c r="J316" s="119">
        <f>BK316</f>
        <v>0</v>
      </c>
      <c r="L316" s="109"/>
      <c r="M316" s="113"/>
      <c r="P316" s="114">
        <f>SUM(P317:P322)</f>
        <v>103.99248821999998</v>
      </c>
      <c r="R316" s="114">
        <f>SUM(R317:R322)</f>
        <v>0.34871304999999997</v>
      </c>
      <c r="T316" s="115">
        <f>SUM(T317:T322)</f>
        <v>0</v>
      </c>
      <c r="AR316" s="110" t="s">
        <v>159</v>
      </c>
      <c r="AT316" s="116" t="s">
        <v>73</v>
      </c>
      <c r="AU316" s="116" t="s">
        <v>82</v>
      </c>
      <c r="AY316" s="110" t="s">
        <v>152</v>
      </c>
      <c r="BK316" s="117">
        <f>SUM(BK317:BK322)</f>
        <v>0</v>
      </c>
    </row>
    <row r="317" spans="2:65" s="1" customFormat="1" ht="24.2" customHeight="1">
      <c r="B317" s="120"/>
      <c r="C317" s="121">
        <v>154</v>
      </c>
      <c r="D317" s="121" t="s">
        <v>154</v>
      </c>
      <c r="E317" s="122" t="s">
        <v>651</v>
      </c>
      <c r="F317" s="123" t="s">
        <v>652</v>
      </c>
      <c r="G317" s="124" t="s">
        <v>200</v>
      </c>
      <c r="H317" s="125">
        <v>626.21799999999996</v>
      </c>
      <c r="I317" s="126"/>
      <c r="J317" s="126">
        <f t="shared" ref="J317:J322" si="132">ROUND(I317*H317,2)</f>
        <v>0</v>
      </c>
      <c r="K317" s="127"/>
      <c r="L317" s="25"/>
      <c r="M317" s="128" t="s">
        <v>1</v>
      </c>
      <c r="N317" s="129" t="s">
        <v>40</v>
      </c>
      <c r="O317" s="130">
        <v>0.03</v>
      </c>
      <c r="P317" s="130">
        <f t="shared" ref="P317:P322" si="133">O317*H317</f>
        <v>18.786539999999999</v>
      </c>
      <c r="Q317" s="130">
        <v>1E-4</v>
      </c>
      <c r="R317" s="130">
        <f t="shared" ref="R317:R322" si="134">Q317*H317</f>
        <v>6.2621800000000005E-2</v>
      </c>
      <c r="S317" s="130">
        <v>0</v>
      </c>
      <c r="T317" s="131">
        <f t="shared" ref="T317:T322" si="135">S317*H317</f>
        <v>0</v>
      </c>
      <c r="AR317" s="132" t="s">
        <v>320</v>
      </c>
      <c r="AT317" s="132" t="s">
        <v>154</v>
      </c>
      <c r="AU317" s="132" t="s">
        <v>159</v>
      </c>
      <c r="AY317" s="13" t="s">
        <v>152</v>
      </c>
      <c r="BE317" s="133">
        <f t="shared" ref="BE317:BE322" si="136">IF(N317="základná",J317,0)</f>
        <v>0</v>
      </c>
      <c r="BF317" s="133">
        <f t="shared" ref="BF317:BF322" si="137">IF(N317="znížená",J317,0)</f>
        <v>0</v>
      </c>
      <c r="BG317" s="133">
        <f t="shared" ref="BG317:BG322" si="138">IF(N317="zákl. prenesená",J317,0)</f>
        <v>0</v>
      </c>
      <c r="BH317" s="133">
        <f t="shared" ref="BH317:BH322" si="139">IF(N317="zníž. prenesená",J317,0)</f>
        <v>0</v>
      </c>
      <c r="BI317" s="133">
        <f t="shared" ref="BI317:BI322" si="140">IF(N317="nulová",J317,0)</f>
        <v>0</v>
      </c>
      <c r="BJ317" s="13" t="s">
        <v>159</v>
      </c>
      <c r="BK317" s="133">
        <f t="shared" ref="BK317:BK322" si="141">ROUND(I317*H317,2)</f>
        <v>0</v>
      </c>
      <c r="BL317" s="13" t="s">
        <v>320</v>
      </c>
      <c r="BM317" s="132" t="s">
        <v>653</v>
      </c>
    </row>
    <row r="318" spans="2:65" s="1" customFormat="1" ht="24.2" customHeight="1">
      <c r="B318" s="120"/>
      <c r="C318" s="121">
        <v>155</v>
      </c>
      <c r="D318" s="121" t="s">
        <v>154</v>
      </c>
      <c r="E318" s="122" t="s">
        <v>654</v>
      </c>
      <c r="F318" s="123" t="s">
        <v>655</v>
      </c>
      <c r="G318" s="124" t="s">
        <v>200</v>
      </c>
      <c r="H318" s="125">
        <v>626.21799999999996</v>
      </c>
      <c r="I318" s="126"/>
      <c r="J318" s="126">
        <f t="shared" si="132"/>
        <v>0</v>
      </c>
      <c r="K318" s="127"/>
      <c r="L318" s="25"/>
      <c r="M318" s="128" t="s">
        <v>1</v>
      </c>
      <c r="N318" s="129" t="s">
        <v>40</v>
      </c>
      <c r="O318" s="130">
        <v>8.3000000000000001E-3</v>
      </c>
      <c r="P318" s="130">
        <f t="shared" si="133"/>
        <v>5.1976094000000002</v>
      </c>
      <c r="Q318" s="130">
        <v>0</v>
      </c>
      <c r="R318" s="130">
        <f t="shared" si="134"/>
        <v>0</v>
      </c>
      <c r="S318" s="130">
        <v>0</v>
      </c>
      <c r="T318" s="131">
        <f t="shared" si="135"/>
        <v>0</v>
      </c>
      <c r="AR318" s="132" t="s">
        <v>320</v>
      </c>
      <c r="AT318" s="132" t="s">
        <v>154</v>
      </c>
      <c r="AU318" s="132" t="s">
        <v>159</v>
      </c>
      <c r="AY318" s="13" t="s">
        <v>152</v>
      </c>
      <c r="BE318" s="133">
        <f t="shared" si="136"/>
        <v>0</v>
      </c>
      <c r="BF318" s="133">
        <f t="shared" si="137"/>
        <v>0</v>
      </c>
      <c r="BG318" s="133">
        <f t="shared" si="138"/>
        <v>0</v>
      </c>
      <c r="BH318" s="133">
        <f t="shared" si="139"/>
        <v>0</v>
      </c>
      <c r="BI318" s="133">
        <f t="shared" si="140"/>
        <v>0</v>
      </c>
      <c r="BJ318" s="13" t="s">
        <v>159</v>
      </c>
      <c r="BK318" s="133">
        <f t="shared" si="141"/>
        <v>0</v>
      </c>
      <c r="BL318" s="13" t="s">
        <v>320</v>
      </c>
      <c r="BM318" s="132" t="s">
        <v>656</v>
      </c>
    </row>
    <row r="319" spans="2:65" s="1" customFormat="1" ht="24.2" customHeight="1">
      <c r="B319" s="120"/>
      <c r="C319" s="121">
        <v>156</v>
      </c>
      <c r="D319" s="121" t="s">
        <v>154</v>
      </c>
      <c r="E319" s="122" t="s">
        <v>657</v>
      </c>
      <c r="F319" s="123" t="s">
        <v>658</v>
      </c>
      <c r="G319" s="124" t="s">
        <v>200</v>
      </c>
      <c r="H319" s="125">
        <v>626.21799999999996</v>
      </c>
      <c r="I319" s="126"/>
      <c r="J319" s="126">
        <f t="shared" si="132"/>
        <v>0</v>
      </c>
      <c r="K319" s="127"/>
      <c r="L319" s="25"/>
      <c r="M319" s="128" t="s">
        <v>1</v>
      </c>
      <c r="N319" s="129" t="s">
        <v>40</v>
      </c>
      <c r="O319" s="130">
        <v>1.023E-2</v>
      </c>
      <c r="P319" s="130">
        <f t="shared" si="133"/>
        <v>6.4062101399999989</v>
      </c>
      <c r="Q319" s="130">
        <v>3.0000000000000001E-5</v>
      </c>
      <c r="R319" s="130">
        <f t="shared" si="134"/>
        <v>1.8786540000000001E-2</v>
      </c>
      <c r="S319" s="130">
        <v>0</v>
      </c>
      <c r="T319" s="131">
        <f t="shared" si="135"/>
        <v>0</v>
      </c>
      <c r="AR319" s="132" t="s">
        <v>320</v>
      </c>
      <c r="AT319" s="132" t="s">
        <v>154</v>
      </c>
      <c r="AU319" s="132" t="s">
        <v>159</v>
      </c>
      <c r="AY319" s="13" t="s">
        <v>152</v>
      </c>
      <c r="BE319" s="133">
        <f t="shared" si="136"/>
        <v>0</v>
      </c>
      <c r="BF319" s="133">
        <f t="shared" si="137"/>
        <v>0</v>
      </c>
      <c r="BG319" s="133">
        <f t="shared" si="138"/>
        <v>0</v>
      </c>
      <c r="BH319" s="133">
        <f t="shared" si="139"/>
        <v>0</v>
      </c>
      <c r="BI319" s="133">
        <f t="shared" si="140"/>
        <v>0</v>
      </c>
      <c r="BJ319" s="13" t="s">
        <v>159</v>
      </c>
      <c r="BK319" s="133">
        <f t="shared" si="141"/>
        <v>0</v>
      </c>
      <c r="BL319" s="13" t="s">
        <v>320</v>
      </c>
      <c r="BM319" s="132" t="s">
        <v>659</v>
      </c>
    </row>
    <row r="320" spans="2:65" s="1" customFormat="1" ht="14.45" customHeight="1">
      <c r="B320" s="120"/>
      <c r="C320" s="121">
        <v>157</v>
      </c>
      <c r="D320" s="121" t="s">
        <v>154</v>
      </c>
      <c r="E320" s="122" t="s">
        <v>660</v>
      </c>
      <c r="F320" s="123" t="s">
        <v>661</v>
      </c>
      <c r="G320" s="124" t="s">
        <v>200</v>
      </c>
      <c r="H320" s="125">
        <v>28.620999999999999</v>
      </c>
      <c r="I320" s="126"/>
      <c r="J320" s="126">
        <f t="shared" si="132"/>
        <v>0</v>
      </c>
      <c r="K320" s="127"/>
      <c r="L320" s="25"/>
      <c r="M320" s="128" t="s">
        <v>1</v>
      </c>
      <c r="N320" s="129" t="s">
        <v>40</v>
      </c>
      <c r="O320" s="130">
        <v>4.4999999999999998E-2</v>
      </c>
      <c r="P320" s="130">
        <f t="shared" si="133"/>
        <v>1.2879449999999999</v>
      </c>
      <c r="Q320" s="130">
        <v>1.4999999999999999E-4</v>
      </c>
      <c r="R320" s="130">
        <f t="shared" si="134"/>
        <v>4.2931499999999991E-3</v>
      </c>
      <c r="S320" s="130">
        <v>0</v>
      </c>
      <c r="T320" s="131">
        <f t="shared" si="135"/>
        <v>0</v>
      </c>
      <c r="AR320" s="132" t="s">
        <v>320</v>
      </c>
      <c r="AT320" s="132" t="s">
        <v>154</v>
      </c>
      <c r="AU320" s="132" t="s">
        <v>159</v>
      </c>
      <c r="AY320" s="13" t="s">
        <v>152</v>
      </c>
      <c r="BE320" s="133">
        <f t="shared" si="136"/>
        <v>0</v>
      </c>
      <c r="BF320" s="133">
        <f t="shared" si="137"/>
        <v>0</v>
      </c>
      <c r="BG320" s="133">
        <f t="shared" si="138"/>
        <v>0</v>
      </c>
      <c r="BH320" s="133">
        <f t="shared" si="139"/>
        <v>0</v>
      </c>
      <c r="BI320" s="133">
        <f t="shared" si="140"/>
        <v>0</v>
      </c>
      <c r="BJ320" s="13" t="s">
        <v>159</v>
      </c>
      <c r="BK320" s="133">
        <f t="shared" si="141"/>
        <v>0</v>
      </c>
      <c r="BL320" s="13" t="s">
        <v>320</v>
      </c>
      <c r="BM320" s="132" t="s">
        <v>662</v>
      </c>
    </row>
    <row r="321" spans="2:65" s="1" customFormat="1" ht="24.2" customHeight="1">
      <c r="B321" s="120"/>
      <c r="C321" s="121">
        <v>158</v>
      </c>
      <c r="D321" s="121" t="s">
        <v>154</v>
      </c>
      <c r="E321" s="122" t="s">
        <v>663</v>
      </c>
      <c r="F321" s="123" t="s">
        <v>664</v>
      </c>
      <c r="G321" s="124" t="s">
        <v>200</v>
      </c>
      <c r="H321" s="125">
        <v>324.83999999999997</v>
      </c>
      <c r="I321" s="126"/>
      <c r="J321" s="126">
        <f t="shared" si="132"/>
        <v>0</v>
      </c>
      <c r="K321" s="127"/>
      <c r="L321" s="25"/>
      <c r="M321" s="128" t="s">
        <v>1</v>
      </c>
      <c r="N321" s="129" t="s">
        <v>40</v>
      </c>
      <c r="O321" s="130">
        <v>6.5000000000000002E-2</v>
      </c>
      <c r="P321" s="130">
        <f t="shared" si="133"/>
        <v>21.114599999999999</v>
      </c>
      <c r="Q321" s="130">
        <v>0</v>
      </c>
      <c r="R321" s="130">
        <f t="shared" si="134"/>
        <v>0</v>
      </c>
      <c r="S321" s="130">
        <v>0</v>
      </c>
      <c r="T321" s="131">
        <f t="shared" si="135"/>
        <v>0</v>
      </c>
      <c r="AR321" s="132" t="s">
        <v>320</v>
      </c>
      <c r="AT321" s="132" t="s">
        <v>154</v>
      </c>
      <c r="AU321" s="132" t="s">
        <v>159</v>
      </c>
      <c r="AY321" s="13" t="s">
        <v>152</v>
      </c>
      <c r="BE321" s="133">
        <f t="shared" si="136"/>
        <v>0</v>
      </c>
      <c r="BF321" s="133">
        <f t="shared" si="137"/>
        <v>0</v>
      </c>
      <c r="BG321" s="133">
        <f t="shared" si="138"/>
        <v>0</v>
      </c>
      <c r="BH321" s="133">
        <f t="shared" si="139"/>
        <v>0</v>
      </c>
      <c r="BI321" s="133">
        <f t="shared" si="140"/>
        <v>0</v>
      </c>
      <c r="BJ321" s="13" t="s">
        <v>159</v>
      </c>
      <c r="BK321" s="133">
        <f t="shared" si="141"/>
        <v>0</v>
      </c>
      <c r="BL321" s="13" t="s">
        <v>320</v>
      </c>
      <c r="BM321" s="132" t="s">
        <v>665</v>
      </c>
    </row>
    <row r="322" spans="2:65" s="1" customFormat="1" ht="24.2" customHeight="1">
      <c r="B322" s="120"/>
      <c r="C322" s="121">
        <v>159</v>
      </c>
      <c r="D322" s="121" t="s">
        <v>154</v>
      </c>
      <c r="E322" s="122" t="s">
        <v>666</v>
      </c>
      <c r="F322" s="123" t="s">
        <v>667</v>
      </c>
      <c r="G322" s="124" t="s">
        <v>200</v>
      </c>
      <c r="H322" s="125">
        <v>626.21799999999996</v>
      </c>
      <c r="I322" s="126"/>
      <c r="J322" s="126">
        <f t="shared" si="132"/>
        <v>0</v>
      </c>
      <c r="K322" s="127"/>
      <c r="L322" s="25"/>
      <c r="M322" s="128" t="s">
        <v>1</v>
      </c>
      <c r="N322" s="129" t="s">
        <v>40</v>
      </c>
      <c r="O322" s="130">
        <v>8.1759999999999999E-2</v>
      </c>
      <c r="P322" s="130">
        <f t="shared" si="133"/>
        <v>51.199583679999996</v>
      </c>
      <c r="Q322" s="130">
        <v>4.2000000000000002E-4</v>
      </c>
      <c r="R322" s="130">
        <f t="shared" si="134"/>
        <v>0.26301155999999998</v>
      </c>
      <c r="S322" s="130">
        <v>0</v>
      </c>
      <c r="T322" s="131">
        <f t="shared" si="135"/>
        <v>0</v>
      </c>
      <c r="AR322" s="132" t="s">
        <v>320</v>
      </c>
      <c r="AT322" s="132" t="s">
        <v>154</v>
      </c>
      <c r="AU322" s="132" t="s">
        <v>159</v>
      </c>
      <c r="AY322" s="13" t="s">
        <v>152</v>
      </c>
      <c r="BE322" s="133">
        <f t="shared" si="136"/>
        <v>0</v>
      </c>
      <c r="BF322" s="133">
        <f t="shared" si="137"/>
        <v>0</v>
      </c>
      <c r="BG322" s="133">
        <f t="shared" si="138"/>
        <v>0</v>
      </c>
      <c r="BH322" s="133">
        <f t="shared" si="139"/>
        <v>0</v>
      </c>
      <c r="BI322" s="133">
        <f t="shared" si="140"/>
        <v>0</v>
      </c>
      <c r="BJ322" s="13" t="s">
        <v>159</v>
      </c>
      <c r="BK322" s="133">
        <f t="shared" si="141"/>
        <v>0</v>
      </c>
      <c r="BL322" s="13" t="s">
        <v>320</v>
      </c>
      <c r="BM322" s="132" t="s">
        <v>668</v>
      </c>
    </row>
    <row r="323" spans="2:65" s="11" customFormat="1" ht="22.7" hidden="1" customHeight="1">
      <c r="B323" s="109"/>
      <c r="D323" s="110"/>
      <c r="E323" s="118"/>
      <c r="F323" s="118"/>
      <c r="J323" s="119"/>
      <c r="L323" s="109"/>
      <c r="M323" s="113"/>
      <c r="P323" s="114">
        <f>SUM(P324:P327)</f>
        <v>0</v>
      </c>
      <c r="R323" s="114">
        <f>SUM(R324:R327)</f>
        <v>0</v>
      </c>
      <c r="T323" s="115">
        <f>SUM(T324:T327)</f>
        <v>0</v>
      </c>
      <c r="AR323" s="110" t="s">
        <v>159</v>
      </c>
      <c r="AT323" s="116" t="s">
        <v>73</v>
      </c>
      <c r="AU323" s="116" t="s">
        <v>82</v>
      </c>
      <c r="AY323" s="110" t="s">
        <v>152</v>
      </c>
      <c r="BK323" s="117">
        <f>SUM(BK324:BK327)</f>
        <v>0</v>
      </c>
    </row>
    <row r="324" spans="2:65" s="1" customFormat="1" ht="24.2" hidden="1" customHeight="1">
      <c r="B324" s="120"/>
      <c r="C324" s="121"/>
      <c r="D324" s="121"/>
      <c r="E324" s="122"/>
      <c r="F324" s="123"/>
      <c r="G324" s="124"/>
      <c r="H324" s="125"/>
      <c r="I324" s="126"/>
      <c r="J324" s="126"/>
      <c r="K324" s="127"/>
      <c r="L324" s="25"/>
      <c r="M324" s="128" t="s">
        <v>1</v>
      </c>
      <c r="N324" s="129" t="s">
        <v>40</v>
      </c>
      <c r="O324" s="130">
        <v>0</v>
      </c>
      <c r="P324" s="130">
        <f>O324*H324</f>
        <v>0</v>
      </c>
      <c r="Q324" s="130">
        <v>0</v>
      </c>
      <c r="R324" s="130">
        <f>Q324*H324</f>
        <v>0</v>
      </c>
      <c r="S324" s="130">
        <v>0</v>
      </c>
      <c r="T324" s="131">
        <f>S324*H324</f>
        <v>0</v>
      </c>
      <c r="AR324" s="132" t="s">
        <v>158</v>
      </c>
      <c r="AT324" s="132" t="s">
        <v>154</v>
      </c>
      <c r="AU324" s="132" t="s">
        <v>159</v>
      </c>
      <c r="AY324" s="13" t="s">
        <v>152</v>
      </c>
      <c r="BE324" s="133">
        <f>IF(N324="základná",J324,0)</f>
        <v>0</v>
      </c>
      <c r="BF324" s="133">
        <f>IF(N324="znížená",J324,0)</f>
        <v>0</v>
      </c>
      <c r="BG324" s="133">
        <f>IF(N324="zákl. prenesená",J324,0)</f>
        <v>0</v>
      </c>
      <c r="BH324" s="133">
        <f>IF(N324="zníž. prenesená",J324,0)</f>
        <v>0</v>
      </c>
      <c r="BI324" s="133">
        <f>IF(N324="nulová",J324,0)</f>
        <v>0</v>
      </c>
      <c r="BJ324" s="13" t="s">
        <v>159</v>
      </c>
      <c r="BK324" s="133">
        <f>ROUND(I324*H324,2)</f>
        <v>0</v>
      </c>
      <c r="BL324" s="13" t="s">
        <v>158</v>
      </c>
      <c r="BM324" s="132" t="s">
        <v>669</v>
      </c>
    </row>
    <row r="325" spans="2:65" s="1" customFormat="1" ht="24.2" hidden="1" customHeight="1">
      <c r="B325" s="120"/>
      <c r="C325" s="121"/>
      <c r="D325" s="121"/>
      <c r="E325" s="122"/>
      <c r="F325" s="123"/>
      <c r="G325" s="124"/>
      <c r="H325" s="125"/>
      <c r="I325" s="126"/>
      <c r="J325" s="126"/>
      <c r="K325" s="127"/>
      <c r="L325" s="25"/>
      <c r="M325" s="128" t="s">
        <v>1</v>
      </c>
      <c r="N325" s="129" t="s">
        <v>40</v>
      </c>
      <c r="O325" s="130">
        <v>0</v>
      </c>
      <c r="P325" s="130">
        <f>O325*H325</f>
        <v>0</v>
      </c>
      <c r="Q325" s="130">
        <v>0</v>
      </c>
      <c r="R325" s="130">
        <f>Q325*H325</f>
        <v>0</v>
      </c>
      <c r="S325" s="130">
        <v>0</v>
      </c>
      <c r="T325" s="131">
        <f>S325*H325</f>
        <v>0</v>
      </c>
      <c r="AR325" s="132" t="s">
        <v>158</v>
      </c>
      <c r="AT325" s="132" t="s">
        <v>154</v>
      </c>
      <c r="AU325" s="132" t="s">
        <v>159</v>
      </c>
      <c r="AY325" s="13" t="s">
        <v>152</v>
      </c>
      <c r="BE325" s="133">
        <f>IF(N325="základná",J325,0)</f>
        <v>0</v>
      </c>
      <c r="BF325" s="133">
        <f>IF(N325="znížená",J325,0)</f>
        <v>0</v>
      </c>
      <c r="BG325" s="133">
        <f>IF(N325="zákl. prenesená",J325,0)</f>
        <v>0</v>
      </c>
      <c r="BH325" s="133">
        <f>IF(N325="zníž. prenesená",J325,0)</f>
        <v>0</v>
      </c>
      <c r="BI325" s="133">
        <f>IF(N325="nulová",J325,0)</f>
        <v>0</v>
      </c>
      <c r="BJ325" s="13" t="s">
        <v>159</v>
      </c>
      <c r="BK325" s="133">
        <f>ROUND(I325*H325,2)</f>
        <v>0</v>
      </c>
      <c r="BL325" s="13" t="s">
        <v>158</v>
      </c>
      <c r="BM325" s="132" t="s">
        <v>670</v>
      </c>
    </row>
    <row r="326" spans="2:65" s="1" customFormat="1" ht="24.2" hidden="1" customHeight="1">
      <c r="B326" s="120"/>
      <c r="C326" s="121"/>
      <c r="D326" s="121"/>
      <c r="E326" s="122"/>
      <c r="F326" s="123"/>
      <c r="G326" s="124"/>
      <c r="H326" s="125"/>
      <c r="I326" s="126"/>
      <c r="J326" s="126"/>
      <c r="K326" s="127"/>
      <c r="L326" s="25"/>
      <c r="M326" s="128" t="s">
        <v>1</v>
      </c>
      <c r="N326" s="129" t="s">
        <v>40</v>
      </c>
      <c r="O326" s="130">
        <v>0</v>
      </c>
      <c r="P326" s="130">
        <f>O326*H326</f>
        <v>0</v>
      </c>
      <c r="Q326" s="130">
        <v>0</v>
      </c>
      <c r="R326" s="130">
        <f>Q326*H326</f>
        <v>0</v>
      </c>
      <c r="S326" s="130">
        <v>0</v>
      </c>
      <c r="T326" s="131">
        <f>S326*H326</f>
        <v>0</v>
      </c>
      <c r="AR326" s="132" t="s">
        <v>158</v>
      </c>
      <c r="AT326" s="132" t="s">
        <v>154</v>
      </c>
      <c r="AU326" s="132" t="s">
        <v>159</v>
      </c>
      <c r="AY326" s="13" t="s">
        <v>152</v>
      </c>
      <c r="BE326" s="133">
        <f>IF(N326="základná",J326,0)</f>
        <v>0</v>
      </c>
      <c r="BF326" s="133">
        <f>IF(N326="znížená",J326,0)</f>
        <v>0</v>
      </c>
      <c r="BG326" s="133">
        <f>IF(N326="zákl. prenesená",J326,0)</f>
        <v>0</v>
      </c>
      <c r="BH326" s="133">
        <f>IF(N326="zníž. prenesená",J326,0)</f>
        <v>0</v>
      </c>
      <c r="BI326" s="133">
        <f>IF(N326="nulová",J326,0)</f>
        <v>0</v>
      </c>
      <c r="BJ326" s="13" t="s">
        <v>159</v>
      </c>
      <c r="BK326" s="133">
        <f>ROUND(I326*H326,2)</f>
        <v>0</v>
      </c>
      <c r="BL326" s="13" t="s">
        <v>158</v>
      </c>
      <c r="BM326" s="132" t="s">
        <v>671</v>
      </c>
    </row>
    <row r="327" spans="2:65" s="1" customFormat="1" ht="14.45" hidden="1" customHeight="1">
      <c r="B327" s="120"/>
      <c r="C327" s="121"/>
      <c r="D327" s="121"/>
      <c r="E327" s="122"/>
      <c r="F327" s="123"/>
      <c r="G327" s="124"/>
      <c r="H327" s="125"/>
      <c r="I327" s="126"/>
      <c r="J327" s="126"/>
      <c r="K327" s="127"/>
      <c r="L327" s="25"/>
      <c r="M327" s="144" t="s">
        <v>1</v>
      </c>
      <c r="N327" s="145" t="s">
        <v>40</v>
      </c>
      <c r="O327" s="146">
        <v>0</v>
      </c>
      <c r="P327" s="146">
        <f>O327*H327</f>
        <v>0</v>
      </c>
      <c r="Q327" s="146">
        <v>0</v>
      </c>
      <c r="R327" s="146">
        <f>Q327*H327</f>
        <v>0</v>
      </c>
      <c r="S327" s="146">
        <v>0</v>
      </c>
      <c r="T327" s="147">
        <f>S327*H327</f>
        <v>0</v>
      </c>
      <c r="AR327" s="132" t="s">
        <v>158</v>
      </c>
      <c r="AT327" s="132" t="s">
        <v>154</v>
      </c>
      <c r="AU327" s="132" t="s">
        <v>159</v>
      </c>
      <c r="AY327" s="13" t="s">
        <v>152</v>
      </c>
      <c r="BE327" s="133">
        <f>IF(N327="základná",J327,0)</f>
        <v>0</v>
      </c>
      <c r="BF327" s="133">
        <f>IF(N327="znížená",J327,0)</f>
        <v>0</v>
      </c>
      <c r="BG327" s="133">
        <f>IF(N327="zákl. prenesená",J327,0)</f>
        <v>0</v>
      </c>
      <c r="BH327" s="133">
        <f>IF(N327="zníž. prenesená",J327,0)</f>
        <v>0</v>
      </c>
      <c r="BI327" s="133">
        <f>IF(N327="nulová",J327,0)</f>
        <v>0</v>
      </c>
      <c r="BJ327" s="13" t="s">
        <v>159</v>
      </c>
      <c r="BK327" s="133">
        <f>ROUND(I327*H327,2)</f>
        <v>0</v>
      </c>
      <c r="BL327" s="13" t="s">
        <v>158</v>
      </c>
      <c r="BM327" s="132" t="s">
        <v>672</v>
      </c>
    </row>
    <row r="328" spans="2:65" s="1" customFormat="1" ht="6.95" customHeight="1">
      <c r="B328" s="37"/>
      <c r="C328" s="38"/>
      <c r="D328" s="38"/>
      <c r="E328" s="38"/>
      <c r="F328" s="38"/>
      <c r="G328" s="38"/>
      <c r="H328" s="38"/>
      <c r="I328" s="38"/>
      <c r="J328" s="38"/>
      <c r="K328" s="38"/>
      <c r="L328" s="25"/>
    </row>
  </sheetData>
  <autoFilter ref="C139:K327" xr:uid="{00000000-0009-0000-0000-000001000000}"/>
  <mergeCells count="8">
    <mergeCell ref="E130:H130"/>
    <mergeCell ref="E132:H13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20">
    <pageSetUpPr fitToPage="1"/>
  </sheetPr>
  <dimension ref="B2:BM139"/>
  <sheetViews>
    <sheetView showGridLines="0" workbookViewId="0">
      <selection activeCell="E24" sqref="E24"/>
    </sheetView>
  </sheetViews>
  <sheetFormatPr defaultColWidth="12" defaultRowHeight="11.1"/>
  <cols>
    <col min="1" max="1" width="8.1640625" customWidth="1"/>
    <col min="2" max="2" width="1.1640625" customWidth="1"/>
    <col min="3" max="4" width="4.1640625" customWidth="1"/>
    <col min="5" max="5" width="17.1640625" customWidth="1"/>
    <col min="6" max="6" width="50.6640625" customWidth="1"/>
    <col min="7" max="7" width="7.5" customWidth="1"/>
    <col min="8" max="8" width="11.5" customWidth="1"/>
    <col min="9" max="10" width="20.1640625" customWidth="1"/>
    <col min="11" max="11" width="20.1640625" hidden="1" customWidth="1"/>
    <col min="12" max="12" width="9.1640625" customWidth="1"/>
    <col min="13" max="13" width="10.6640625" hidden="1" customWidth="1"/>
    <col min="14" max="14" width="9.1640625" hidden="1"/>
    <col min="15" max="20" width="14.1640625" hidden="1" customWidth="1"/>
    <col min="21" max="21" width="16.1640625" hidden="1" customWidth="1"/>
    <col min="22" max="22" width="12.1640625" customWidth="1"/>
    <col min="23" max="23" width="16.1640625" customWidth="1"/>
    <col min="24" max="24" width="12.1640625" customWidth="1"/>
    <col min="25" max="25" width="15" customWidth="1"/>
    <col min="26" max="26" width="11" customWidth="1"/>
    <col min="27" max="27" width="15" customWidth="1"/>
    <col min="28" max="28" width="16.1640625" customWidth="1"/>
    <col min="29" max="29" width="11" customWidth="1"/>
    <col min="30" max="30" width="15" customWidth="1"/>
    <col min="31" max="31" width="16.1640625" customWidth="1"/>
    <col min="44" max="65" width="9.1640625" hidden="1"/>
  </cols>
  <sheetData>
    <row r="2" spans="2:46" ht="36.950000000000003" customHeight="1">
      <c r="L2" s="520" t="s">
        <v>5</v>
      </c>
      <c r="M2" s="567"/>
      <c r="N2" s="567"/>
      <c r="O2" s="567"/>
      <c r="P2" s="567"/>
      <c r="Q2" s="567"/>
      <c r="R2" s="567"/>
      <c r="S2" s="567"/>
      <c r="T2" s="567"/>
      <c r="U2" s="567"/>
      <c r="V2" s="567"/>
      <c r="AT2" s="13" t="s">
        <v>99</v>
      </c>
    </row>
    <row r="3" spans="2:46" ht="6.95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customHeight="1">
      <c r="B4" s="16"/>
      <c r="D4" s="17" t="s">
        <v>106</v>
      </c>
      <c r="L4" s="16"/>
      <c r="M4" s="76" t="s">
        <v>9</v>
      </c>
      <c r="AT4" s="13" t="s">
        <v>3</v>
      </c>
    </row>
    <row r="5" spans="2:46" ht="6.95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24" t="str">
        <f>'Rekapitulácia stavby'!K6</f>
        <v>Revitalizácia centra s ohľadom na zmenu klímy</v>
      </c>
      <c r="F7" s="525"/>
      <c r="G7" s="525"/>
      <c r="H7" s="525"/>
      <c r="L7" s="16"/>
    </row>
    <row r="8" spans="2:46" s="1" customFormat="1" ht="12" customHeight="1">
      <c r="B8" s="25"/>
      <c r="D8" s="22" t="s">
        <v>107</v>
      </c>
      <c r="L8" s="25"/>
    </row>
    <row r="9" spans="2:46" s="1" customFormat="1" ht="16.5" customHeight="1">
      <c r="B9" s="25"/>
      <c r="E9" s="517" t="s">
        <v>2431</v>
      </c>
      <c r="F9" s="526"/>
      <c r="G9" s="526"/>
      <c r="H9" s="52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" customHeight="1">
      <c r="B13" s="25"/>
      <c r="L13" s="25"/>
    </row>
    <row r="14" spans="2:46" s="1" customFormat="1" ht="12" customHeight="1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6.95" customHeight="1">
      <c r="B16" s="25"/>
      <c r="L16" s="25"/>
    </row>
    <row r="17" spans="2:12" s="1" customFormat="1" ht="12" customHeight="1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6.95" customHeight="1">
      <c r="B19" s="25"/>
      <c r="L19" s="25"/>
    </row>
    <row r="20" spans="2:12" s="1" customFormat="1" ht="12" customHeight="1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6.95" customHeight="1">
      <c r="B22" s="25"/>
      <c r="L22" s="25"/>
    </row>
    <row r="23" spans="2:12" s="1" customFormat="1" ht="12" customHeight="1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>
      <c r="B24" s="25"/>
      <c r="E24" s="20"/>
      <c r="I24" s="22" t="s">
        <v>24</v>
      </c>
      <c r="J24" s="20"/>
      <c r="L24" s="25"/>
    </row>
    <row r="25" spans="2:12" s="1" customFormat="1" ht="6.95" customHeight="1">
      <c r="B25" s="25"/>
      <c r="L25" s="25"/>
    </row>
    <row r="26" spans="2:12" s="1" customFormat="1" ht="12" customHeight="1">
      <c r="B26" s="25"/>
      <c r="D26" s="22" t="s">
        <v>32</v>
      </c>
      <c r="L26" s="25"/>
    </row>
    <row r="27" spans="2:12" s="7" customFormat="1" ht="83.25" customHeight="1">
      <c r="B27" s="77"/>
      <c r="E27" s="523" t="s">
        <v>33</v>
      </c>
      <c r="F27" s="523"/>
      <c r="G27" s="523"/>
      <c r="H27" s="523"/>
      <c r="L27" s="77"/>
    </row>
    <row r="28" spans="2:12" s="1" customFormat="1" ht="6.95" customHeight="1">
      <c r="B28" s="25"/>
      <c r="L28" s="25"/>
    </row>
    <row r="29" spans="2:12" s="1" customFormat="1" ht="6.95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34</v>
      </c>
      <c r="J30" s="56">
        <f>ROUND(J122, 2)</f>
        <v>0</v>
      </c>
      <c r="L30" s="25"/>
    </row>
    <row r="31" spans="2:12" s="1" customFormat="1" ht="6.95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45" customHeight="1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45" customHeight="1">
      <c r="B33" s="25"/>
      <c r="D33" s="46" t="s">
        <v>38</v>
      </c>
      <c r="E33" s="22" t="s">
        <v>39</v>
      </c>
      <c r="F33" s="79">
        <f>ROUND((SUM(BE122:BE138)),  2)</f>
        <v>0</v>
      </c>
      <c r="I33" s="80">
        <v>0.23</v>
      </c>
      <c r="J33" s="79">
        <f>ROUND(((SUM(BE122:BE138))*I33),  2)</f>
        <v>0</v>
      </c>
      <c r="L33" s="25"/>
    </row>
    <row r="34" spans="2:12" s="1" customFormat="1" ht="14.45" customHeight="1">
      <c r="B34" s="25"/>
      <c r="E34" s="22" t="s">
        <v>40</v>
      </c>
      <c r="F34" s="79">
        <f>ROUND((SUM(BF122:BF138)),  2)</f>
        <v>0</v>
      </c>
      <c r="I34" s="80">
        <v>0.23</v>
      </c>
      <c r="J34" s="79">
        <f>ROUND(((SUM(BF122:BF138))*I34),  2)</f>
        <v>0</v>
      </c>
      <c r="L34" s="25"/>
    </row>
    <row r="35" spans="2:12" s="1" customFormat="1" ht="14.45" hidden="1" customHeight="1">
      <c r="B35" s="25"/>
      <c r="E35" s="22" t="s">
        <v>41</v>
      </c>
      <c r="F35" s="79">
        <f>ROUND((SUM(BG122:BG138)),  2)</f>
        <v>0</v>
      </c>
      <c r="I35" s="80">
        <v>0.23</v>
      </c>
      <c r="J35" s="79">
        <f>0</f>
        <v>0</v>
      </c>
      <c r="L35" s="25"/>
    </row>
    <row r="36" spans="2:12" s="1" customFormat="1" ht="14.45" hidden="1" customHeight="1">
      <c r="B36" s="25"/>
      <c r="E36" s="22" t="s">
        <v>42</v>
      </c>
      <c r="F36" s="79">
        <f>ROUND((SUM(BH122:BH138)),  2)</f>
        <v>0</v>
      </c>
      <c r="I36" s="80">
        <v>0.23</v>
      </c>
      <c r="J36" s="79">
        <f>0</f>
        <v>0</v>
      </c>
      <c r="L36" s="25"/>
    </row>
    <row r="37" spans="2:12" s="1" customFormat="1" ht="14.45" hidden="1" customHeight="1">
      <c r="B37" s="25"/>
      <c r="E37" s="22" t="s">
        <v>43</v>
      </c>
      <c r="F37" s="79">
        <f>ROUND((SUM(BI122:BI138)),  2)</f>
        <v>0</v>
      </c>
      <c r="I37" s="80">
        <v>0</v>
      </c>
      <c r="J37" s="79">
        <f>0</f>
        <v>0</v>
      </c>
      <c r="L37" s="25"/>
    </row>
    <row r="38" spans="2:12" s="1" customFormat="1" ht="6.95" customHeight="1">
      <c r="B38" s="25"/>
      <c r="L38" s="25"/>
    </row>
    <row r="39" spans="2:12" s="1" customFormat="1" ht="25.5" customHeight="1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45" customHeight="1">
      <c r="B40" s="25"/>
      <c r="L40" s="25"/>
    </row>
    <row r="41" spans="2:12" ht="14.45" customHeight="1">
      <c r="B41" s="16"/>
      <c r="L41" s="16"/>
    </row>
    <row r="42" spans="2:12" ht="14.45" customHeight="1">
      <c r="B42" s="16"/>
      <c r="L42" s="16"/>
    </row>
    <row r="43" spans="2:12" ht="14.45" customHeight="1">
      <c r="B43" s="16"/>
      <c r="L43" s="16"/>
    </row>
    <row r="44" spans="2:12" ht="14.45" customHeight="1">
      <c r="B44" s="16"/>
      <c r="L44" s="16"/>
    </row>
    <row r="45" spans="2:12" ht="14.45" customHeight="1">
      <c r="B45" s="16"/>
      <c r="L45" s="16"/>
    </row>
    <row r="46" spans="2:12" ht="14.45" customHeight="1">
      <c r="B46" s="16"/>
      <c r="L46" s="16"/>
    </row>
    <row r="47" spans="2:12" ht="14.45" customHeight="1">
      <c r="B47" s="16"/>
      <c r="L47" s="16"/>
    </row>
    <row r="48" spans="2:12" ht="14.45" customHeight="1">
      <c r="B48" s="16"/>
      <c r="L48" s="16"/>
    </row>
    <row r="49" spans="2:12" ht="14.45" customHeight="1">
      <c r="B49" s="16"/>
      <c r="L49" s="16"/>
    </row>
    <row r="50" spans="2:12" s="1" customFormat="1" ht="14.45" customHeight="1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2.95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2.95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2.95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4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6.95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4.95" customHeight="1">
      <c r="B82" s="25"/>
      <c r="C82" s="17" t="s">
        <v>109</v>
      </c>
      <c r="L82" s="25"/>
    </row>
    <row r="83" spans="2:47" s="1" customFormat="1" ht="6.95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24" t="str">
        <f>E7</f>
        <v>Revitalizácia centra s ohľadom na zmenu klímy</v>
      </c>
      <c r="F85" s="525"/>
      <c r="G85" s="525"/>
      <c r="H85" s="525"/>
      <c r="L85" s="25"/>
    </row>
    <row r="86" spans="2:47" s="1" customFormat="1" ht="12" customHeight="1">
      <c r="B86" s="25"/>
      <c r="C86" s="22" t="s">
        <v>107</v>
      </c>
      <c r="L86" s="25"/>
    </row>
    <row r="87" spans="2:47" s="1" customFormat="1" ht="16.5" customHeight="1">
      <c r="B87" s="25"/>
      <c r="E87" s="517" t="str">
        <f>E9</f>
        <v>SO09 - Prípojka NN</v>
      </c>
      <c r="F87" s="526"/>
      <c r="G87" s="526"/>
      <c r="H87" s="526"/>
      <c r="L87" s="25"/>
    </row>
    <row r="88" spans="2:47" s="1" customFormat="1" ht="6.95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6.95" customHeight="1">
      <c r="B90" s="25"/>
      <c r="L90" s="25"/>
    </row>
    <row r="91" spans="2:47" s="1" customFormat="1" ht="39.950000000000003" customHeight="1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6" customHeight="1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35" customHeight="1">
      <c r="B93" s="25"/>
      <c r="L93" s="25"/>
    </row>
    <row r="94" spans="2:47" s="1" customFormat="1" ht="29.25" customHeight="1">
      <c r="B94" s="25"/>
      <c r="C94" s="89" t="s">
        <v>110</v>
      </c>
      <c r="D94" s="81"/>
      <c r="E94" s="81"/>
      <c r="F94" s="81"/>
      <c r="G94" s="81"/>
      <c r="H94" s="81"/>
      <c r="I94" s="81"/>
      <c r="J94" s="90" t="s">
        <v>111</v>
      </c>
      <c r="K94" s="81"/>
      <c r="L94" s="25"/>
    </row>
    <row r="95" spans="2:47" s="1" customFormat="1" ht="10.35" customHeight="1">
      <c r="B95" s="25"/>
      <c r="L95" s="25"/>
    </row>
    <row r="96" spans="2:47" s="1" customFormat="1" ht="22.7" customHeight="1">
      <c r="B96" s="25"/>
      <c r="C96" s="91" t="s">
        <v>112</v>
      </c>
      <c r="J96" s="56">
        <f>J122</f>
        <v>0</v>
      </c>
      <c r="L96" s="25"/>
      <c r="AU96" s="13" t="s">
        <v>113</v>
      </c>
    </row>
    <row r="97" spans="2:12" s="8" customFormat="1" ht="24.95" customHeight="1">
      <c r="B97" s="92"/>
      <c r="D97" s="93" t="s">
        <v>114</v>
      </c>
      <c r="E97" s="94"/>
      <c r="F97" s="94"/>
      <c r="G97" s="94"/>
      <c r="H97" s="94"/>
      <c r="I97" s="94"/>
      <c r="J97" s="95">
        <f>J123</f>
        <v>0</v>
      </c>
      <c r="L97" s="92"/>
    </row>
    <row r="98" spans="2:12" s="9" customFormat="1" ht="20.100000000000001" customHeight="1">
      <c r="B98" s="96"/>
      <c r="D98" s="97" t="s">
        <v>115</v>
      </c>
      <c r="E98" s="98"/>
      <c r="F98" s="98"/>
      <c r="G98" s="98"/>
      <c r="H98" s="98"/>
      <c r="I98" s="98"/>
      <c r="J98" s="99">
        <f>J124</f>
        <v>0</v>
      </c>
      <c r="L98" s="96"/>
    </row>
    <row r="99" spans="2:12" s="9" customFormat="1" ht="20.100000000000001" customHeight="1">
      <c r="B99" s="96"/>
      <c r="D99" s="97" t="s">
        <v>116</v>
      </c>
      <c r="E99" s="98"/>
      <c r="F99" s="98"/>
      <c r="G99" s="98"/>
      <c r="H99" s="98"/>
      <c r="I99" s="98"/>
      <c r="J99" s="99">
        <f>J129</f>
        <v>0</v>
      </c>
      <c r="L99" s="96"/>
    </row>
    <row r="100" spans="2:12" s="8" customFormat="1" ht="24.95" customHeight="1">
      <c r="B100" s="92"/>
      <c r="D100" s="93" t="s">
        <v>2432</v>
      </c>
      <c r="E100" s="94"/>
      <c r="F100" s="94"/>
      <c r="G100" s="94"/>
      <c r="H100" s="94"/>
      <c r="I100" s="94"/>
      <c r="J100" s="95">
        <f>J132</f>
        <v>0</v>
      </c>
      <c r="L100" s="92"/>
    </row>
    <row r="101" spans="2:12" s="9" customFormat="1" ht="20.100000000000001" customHeight="1">
      <c r="B101" s="96"/>
      <c r="D101" s="97" t="s">
        <v>2433</v>
      </c>
      <c r="E101" s="98"/>
      <c r="F101" s="98"/>
      <c r="G101" s="98"/>
      <c r="H101" s="98"/>
      <c r="I101" s="98"/>
      <c r="J101" s="99">
        <f>J133</f>
        <v>0</v>
      </c>
      <c r="L101" s="96"/>
    </row>
    <row r="102" spans="2:12" s="9" customFormat="1" ht="20.100000000000001" customHeight="1">
      <c r="B102" s="96"/>
      <c r="D102" s="97" t="s">
        <v>2434</v>
      </c>
      <c r="E102" s="98"/>
      <c r="F102" s="98"/>
      <c r="G102" s="98"/>
      <c r="H102" s="98"/>
      <c r="I102" s="98"/>
      <c r="J102" s="99">
        <f>J136</f>
        <v>0</v>
      </c>
      <c r="L102" s="96"/>
    </row>
    <row r="103" spans="2:12" s="1" customFormat="1" ht="21.75" customHeight="1">
      <c r="B103" s="25"/>
      <c r="L103" s="25"/>
    </row>
    <row r="104" spans="2:12" s="1" customFormat="1" ht="6.95" customHeight="1"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25"/>
    </row>
    <row r="108" spans="2:12" s="1" customFormat="1" ht="6.95" customHeight="1"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25"/>
    </row>
    <row r="109" spans="2:12" s="1" customFormat="1" ht="24.95" customHeight="1">
      <c r="B109" s="25"/>
      <c r="C109" s="17" t="s">
        <v>138</v>
      </c>
      <c r="L109" s="25"/>
    </row>
    <row r="110" spans="2:12" s="1" customFormat="1" ht="6.95" customHeight="1">
      <c r="B110" s="25"/>
      <c r="L110" s="25"/>
    </row>
    <row r="111" spans="2:12" s="1" customFormat="1" ht="12" customHeight="1">
      <c r="B111" s="25"/>
      <c r="C111" s="22" t="s">
        <v>13</v>
      </c>
      <c r="L111" s="25"/>
    </row>
    <row r="112" spans="2:12" s="1" customFormat="1" ht="16.5" customHeight="1">
      <c r="B112" s="25"/>
      <c r="E112" s="524" t="str">
        <f>E7</f>
        <v>Revitalizácia centra s ohľadom na zmenu klímy</v>
      </c>
      <c r="F112" s="525"/>
      <c r="G112" s="525"/>
      <c r="H112" s="525"/>
      <c r="L112" s="25"/>
    </row>
    <row r="113" spans="2:65" s="1" customFormat="1" ht="12" customHeight="1">
      <c r="B113" s="25"/>
      <c r="C113" s="22" t="s">
        <v>107</v>
      </c>
      <c r="L113" s="25"/>
    </row>
    <row r="114" spans="2:65" s="1" customFormat="1" ht="16.5" customHeight="1">
      <c r="B114" s="25"/>
      <c r="E114" s="517" t="str">
        <f>E9</f>
        <v>SO09 - Prípojka NN</v>
      </c>
      <c r="F114" s="526"/>
      <c r="G114" s="526"/>
      <c r="H114" s="526"/>
      <c r="L114" s="25"/>
    </row>
    <row r="115" spans="2:65" s="1" customFormat="1" ht="6.95" customHeight="1">
      <c r="B115" s="25"/>
      <c r="L115" s="25"/>
    </row>
    <row r="116" spans="2:65" s="1" customFormat="1" ht="12" customHeight="1">
      <c r="B116" s="25"/>
      <c r="C116" s="22" t="s">
        <v>17</v>
      </c>
      <c r="F116" s="20" t="str">
        <f>F12</f>
        <v>k.ú.Kostolná pri Dunaji,p.č.56/1,2,57/1,2,66/1,2</v>
      </c>
      <c r="I116" s="22" t="s">
        <v>19</v>
      </c>
      <c r="J116" s="43">
        <f>IF(J12="","",J12)</f>
        <v>0</v>
      </c>
      <c r="L116" s="25"/>
    </row>
    <row r="117" spans="2:65" s="1" customFormat="1" ht="6.95" customHeight="1">
      <c r="B117" s="25"/>
      <c r="L117" s="25"/>
    </row>
    <row r="118" spans="2:65" s="1" customFormat="1" ht="39.950000000000003" customHeight="1">
      <c r="B118" s="25"/>
      <c r="C118" s="22" t="s">
        <v>20</v>
      </c>
      <c r="F118" s="20" t="str">
        <f>E15</f>
        <v>Obec Kostolná pri Dunaji,59, 903 01</v>
      </c>
      <c r="I118" s="22" t="s">
        <v>28</v>
      </c>
      <c r="J118" s="23" t="str">
        <f>E21</f>
        <v>Ing.arch Zuzana Kierulfová, Ing. Matej Orolín</v>
      </c>
      <c r="L118" s="25"/>
    </row>
    <row r="119" spans="2:65" s="1" customFormat="1" ht="54.6" customHeight="1">
      <c r="B119" s="25"/>
      <c r="C119" s="22" t="s">
        <v>26</v>
      </c>
      <c r="F119" s="20" t="str">
        <f>IF(E18="","",E18)</f>
        <v>Podľa výberu investora</v>
      </c>
      <c r="I119" s="22" t="s">
        <v>31</v>
      </c>
      <c r="J119" s="23"/>
      <c r="L119" s="25"/>
    </row>
    <row r="120" spans="2:65" s="1" customFormat="1" ht="10.35" customHeight="1">
      <c r="B120" s="25"/>
      <c r="L120" s="25"/>
    </row>
    <row r="121" spans="2:65" s="10" customFormat="1" ht="29.25" customHeight="1">
      <c r="B121" s="100"/>
      <c r="C121" s="101" t="s">
        <v>139</v>
      </c>
      <c r="D121" s="102" t="s">
        <v>59</v>
      </c>
      <c r="E121" s="102" t="s">
        <v>55</v>
      </c>
      <c r="F121" s="102" t="s">
        <v>56</v>
      </c>
      <c r="G121" s="102" t="s">
        <v>140</v>
      </c>
      <c r="H121" s="102" t="s">
        <v>141</v>
      </c>
      <c r="I121" s="102" t="s">
        <v>142</v>
      </c>
      <c r="J121" s="103" t="s">
        <v>111</v>
      </c>
      <c r="K121" s="104" t="s">
        <v>143</v>
      </c>
      <c r="L121" s="100"/>
      <c r="M121" s="50" t="s">
        <v>1</v>
      </c>
      <c r="N121" s="51" t="s">
        <v>38</v>
      </c>
      <c r="O121" s="51" t="s">
        <v>144</v>
      </c>
      <c r="P121" s="51" t="s">
        <v>145</v>
      </c>
      <c r="Q121" s="51" t="s">
        <v>146</v>
      </c>
      <c r="R121" s="51" t="s">
        <v>147</v>
      </c>
      <c r="S121" s="51" t="s">
        <v>148</v>
      </c>
      <c r="T121" s="52" t="s">
        <v>149</v>
      </c>
    </row>
    <row r="122" spans="2:65" s="1" customFormat="1" ht="22.7" customHeight="1">
      <c r="B122" s="25"/>
      <c r="C122" s="55" t="s">
        <v>112</v>
      </c>
      <c r="J122" s="105">
        <f>BK122</f>
        <v>0</v>
      </c>
      <c r="L122" s="25"/>
      <c r="M122" s="53"/>
      <c r="N122" s="44"/>
      <c r="O122" s="44"/>
      <c r="P122" s="106">
        <f>P123+P132</f>
        <v>94.450749999999999</v>
      </c>
      <c r="Q122" s="44"/>
      <c r="R122" s="106">
        <f>R123+R132</f>
        <v>5.3507499999999997</v>
      </c>
      <c r="S122" s="44"/>
      <c r="T122" s="107">
        <f>T123+T132</f>
        <v>0</v>
      </c>
      <c r="AT122" s="13" t="s">
        <v>73</v>
      </c>
      <c r="AU122" s="13" t="s">
        <v>113</v>
      </c>
      <c r="BK122" s="108">
        <f>BK123+BK132</f>
        <v>0</v>
      </c>
    </row>
    <row r="123" spans="2:65" s="11" customFormat="1" ht="26.1" customHeight="1">
      <c r="B123" s="109"/>
      <c r="D123" s="110" t="s">
        <v>73</v>
      </c>
      <c r="E123" s="111" t="s">
        <v>150</v>
      </c>
      <c r="F123" s="111" t="s">
        <v>151</v>
      </c>
      <c r="J123" s="112">
        <f>BK123</f>
        <v>0</v>
      </c>
      <c r="L123" s="109"/>
      <c r="M123" s="113"/>
      <c r="P123" s="114">
        <f>P124+P129</f>
        <v>89.438249999999996</v>
      </c>
      <c r="R123" s="114">
        <f>R124+R129</f>
        <v>5.2984999999999998</v>
      </c>
      <c r="T123" s="115">
        <f>T124+T129</f>
        <v>0</v>
      </c>
      <c r="AR123" s="110" t="s">
        <v>82</v>
      </c>
      <c r="AT123" s="116" t="s">
        <v>73</v>
      </c>
      <c r="AU123" s="116" t="s">
        <v>74</v>
      </c>
      <c r="AY123" s="110" t="s">
        <v>152</v>
      </c>
      <c r="BK123" s="117">
        <f>BK124+BK129</f>
        <v>0</v>
      </c>
    </row>
    <row r="124" spans="2:65" s="11" customFormat="1" ht="22.7" customHeight="1">
      <c r="B124" s="109"/>
      <c r="D124" s="110" t="s">
        <v>73</v>
      </c>
      <c r="E124" s="118" t="s">
        <v>82</v>
      </c>
      <c r="F124" s="118" t="s">
        <v>153</v>
      </c>
      <c r="J124" s="119">
        <f>BK124</f>
        <v>0</v>
      </c>
      <c r="L124" s="109"/>
      <c r="M124" s="113"/>
      <c r="P124" s="114">
        <f>SUM(P125:P128)</f>
        <v>86.91</v>
      </c>
      <c r="R124" s="114">
        <f>SUM(R125:R128)</f>
        <v>0.64100000000000001</v>
      </c>
      <c r="T124" s="115">
        <f>SUM(T125:T128)</f>
        <v>0</v>
      </c>
      <c r="AR124" s="110" t="s">
        <v>82</v>
      </c>
      <c r="AT124" s="116" t="s">
        <v>73</v>
      </c>
      <c r="AU124" s="116" t="s">
        <v>82</v>
      </c>
      <c r="AY124" s="110" t="s">
        <v>152</v>
      </c>
      <c r="BK124" s="117">
        <f>SUM(BK125:BK128)</f>
        <v>0</v>
      </c>
    </row>
    <row r="125" spans="2:65" s="1" customFormat="1" ht="14.45" customHeight="1">
      <c r="B125" s="120"/>
      <c r="C125" s="121" t="s">
        <v>82</v>
      </c>
      <c r="D125" s="121" t="s">
        <v>154</v>
      </c>
      <c r="E125" s="122" t="s">
        <v>2435</v>
      </c>
      <c r="F125" s="123" t="s">
        <v>2436</v>
      </c>
      <c r="G125" s="124" t="s">
        <v>157</v>
      </c>
      <c r="H125" s="125">
        <v>15</v>
      </c>
      <c r="I125" s="126"/>
      <c r="J125" s="126">
        <f>ROUND(I125*H125,2)</f>
        <v>0</v>
      </c>
      <c r="K125" s="127"/>
      <c r="L125" s="25"/>
      <c r="M125" s="128" t="s">
        <v>1</v>
      </c>
      <c r="N125" s="129" t="s">
        <v>40</v>
      </c>
      <c r="O125" s="130">
        <v>2.5139999999999998</v>
      </c>
      <c r="P125" s="130">
        <f>O125*H125</f>
        <v>37.709999999999994</v>
      </c>
      <c r="Q125" s="130">
        <v>0</v>
      </c>
      <c r="R125" s="130">
        <f>Q125*H125</f>
        <v>0</v>
      </c>
      <c r="S125" s="130">
        <v>0</v>
      </c>
      <c r="T125" s="131">
        <f>S125*H125</f>
        <v>0</v>
      </c>
      <c r="AR125" s="132" t="s">
        <v>158</v>
      </c>
      <c r="AT125" s="132" t="s">
        <v>154</v>
      </c>
      <c r="AU125" s="132" t="s">
        <v>159</v>
      </c>
      <c r="AY125" s="13" t="s">
        <v>152</v>
      </c>
      <c r="BE125" s="133">
        <f>IF(N125="základná",J125,0)</f>
        <v>0</v>
      </c>
      <c r="BF125" s="133">
        <f>IF(N125="znížená",J125,0)</f>
        <v>0</v>
      </c>
      <c r="BG125" s="133">
        <f>IF(N125="zákl. prenesená",J125,0)</f>
        <v>0</v>
      </c>
      <c r="BH125" s="133">
        <f>IF(N125="zníž. prenesená",J125,0)</f>
        <v>0</v>
      </c>
      <c r="BI125" s="133">
        <f>IF(N125="nulová",J125,0)</f>
        <v>0</v>
      </c>
      <c r="BJ125" s="13" t="s">
        <v>159</v>
      </c>
      <c r="BK125" s="133">
        <f>ROUND(I125*H125,2)</f>
        <v>0</v>
      </c>
      <c r="BL125" s="13" t="s">
        <v>158</v>
      </c>
      <c r="BM125" s="132" t="s">
        <v>2437</v>
      </c>
    </row>
    <row r="126" spans="2:65" s="1" customFormat="1" ht="37.700000000000003" customHeight="1">
      <c r="B126" s="120"/>
      <c r="C126" s="121" t="s">
        <v>159</v>
      </c>
      <c r="D126" s="121" t="s">
        <v>154</v>
      </c>
      <c r="E126" s="122" t="s">
        <v>2438</v>
      </c>
      <c r="F126" s="123" t="s">
        <v>2439</v>
      </c>
      <c r="G126" s="124" t="s">
        <v>157</v>
      </c>
      <c r="H126" s="125">
        <v>15</v>
      </c>
      <c r="I126" s="126"/>
      <c r="J126" s="126">
        <f>ROUND(I126*H126,2)</f>
        <v>0</v>
      </c>
      <c r="K126" s="127"/>
      <c r="L126" s="25"/>
      <c r="M126" s="128" t="s">
        <v>1</v>
      </c>
      <c r="N126" s="129" t="s">
        <v>40</v>
      </c>
      <c r="O126" s="130">
        <v>0.61299999999999999</v>
      </c>
      <c r="P126" s="130">
        <f>O126*H126</f>
        <v>9.1950000000000003</v>
      </c>
      <c r="Q126" s="130">
        <v>0</v>
      </c>
      <c r="R126" s="130">
        <f>Q126*H126</f>
        <v>0</v>
      </c>
      <c r="S126" s="130">
        <v>0</v>
      </c>
      <c r="T126" s="131">
        <f>S126*H126</f>
        <v>0</v>
      </c>
      <c r="AR126" s="132" t="s">
        <v>158</v>
      </c>
      <c r="AT126" s="132" t="s">
        <v>154</v>
      </c>
      <c r="AU126" s="132" t="s">
        <v>159</v>
      </c>
      <c r="AY126" s="13" t="s">
        <v>152</v>
      </c>
      <c r="BE126" s="133">
        <f>IF(N126="základná",J126,0)</f>
        <v>0</v>
      </c>
      <c r="BF126" s="133">
        <f>IF(N126="znížená",J126,0)</f>
        <v>0</v>
      </c>
      <c r="BG126" s="133">
        <f>IF(N126="zákl. prenesená",J126,0)</f>
        <v>0</v>
      </c>
      <c r="BH126" s="133">
        <f>IF(N126="zníž. prenesená",J126,0)</f>
        <v>0</v>
      </c>
      <c r="BI126" s="133">
        <f>IF(N126="nulová",J126,0)</f>
        <v>0</v>
      </c>
      <c r="BJ126" s="13" t="s">
        <v>159</v>
      </c>
      <c r="BK126" s="133">
        <f>ROUND(I126*H126,2)</f>
        <v>0</v>
      </c>
      <c r="BL126" s="13" t="s">
        <v>158</v>
      </c>
      <c r="BM126" s="132" t="s">
        <v>2440</v>
      </c>
    </row>
    <row r="127" spans="2:65" s="1" customFormat="1" ht="24.2" customHeight="1">
      <c r="B127" s="120"/>
      <c r="C127" s="121" t="s">
        <v>164</v>
      </c>
      <c r="D127" s="121" t="s">
        <v>154</v>
      </c>
      <c r="E127" s="122" t="s">
        <v>2441</v>
      </c>
      <c r="F127" s="123" t="s">
        <v>2442</v>
      </c>
      <c r="G127" s="124" t="s">
        <v>200</v>
      </c>
      <c r="H127" s="125">
        <v>25</v>
      </c>
      <c r="I127" s="126"/>
      <c r="J127" s="126">
        <f>ROUND(I127*H127,2)</f>
        <v>0</v>
      </c>
      <c r="K127" s="127"/>
      <c r="L127" s="25"/>
      <c r="M127" s="128" t="s">
        <v>1</v>
      </c>
      <c r="N127" s="129" t="s">
        <v>40</v>
      </c>
      <c r="O127" s="130">
        <v>1.4550000000000001</v>
      </c>
      <c r="P127" s="130">
        <f>O127*H127</f>
        <v>36.375</v>
      </c>
      <c r="Q127" s="130">
        <v>2.564E-2</v>
      </c>
      <c r="R127" s="130">
        <f>Q127*H127</f>
        <v>0.64100000000000001</v>
      </c>
      <c r="S127" s="130">
        <v>0</v>
      </c>
      <c r="T127" s="131">
        <f>S127*H127</f>
        <v>0</v>
      </c>
      <c r="AR127" s="132" t="s">
        <v>158</v>
      </c>
      <c r="AT127" s="132" t="s">
        <v>154</v>
      </c>
      <c r="AU127" s="132" t="s">
        <v>159</v>
      </c>
      <c r="AY127" s="13" t="s">
        <v>152</v>
      </c>
      <c r="BE127" s="133">
        <f>IF(N127="základná",J127,0)</f>
        <v>0</v>
      </c>
      <c r="BF127" s="133">
        <f>IF(N127="znížená",J127,0)</f>
        <v>0</v>
      </c>
      <c r="BG127" s="133">
        <f>IF(N127="zákl. prenesená",J127,0)</f>
        <v>0</v>
      </c>
      <c r="BH127" s="133">
        <f>IF(N127="zníž. prenesená",J127,0)</f>
        <v>0</v>
      </c>
      <c r="BI127" s="133">
        <f>IF(N127="nulová",J127,0)</f>
        <v>0</v>
      </c>
      <c r="BJ127" s="13" t="s">
        <v>159</v>
      </c>
      <c r="BK127" s="133">
        <f>ROUND(I127*H127,2)</f>
        <v>0</v>
      </c>
      <c r="BL127" s="13" t="s">
        <v>158</v>
      </c>
      <c r="BM127" s="132" t="s">
        <v>2443</v>
      </c>
    </row>
    <row r="128" spans="2:65" s="1" customFormat="1" ht="14.45" customHeight="1">
      <c r="B128" s="120"/>
      <c r="C128" s="121" t="s">
        <v>158</v>
      </c>
      <c r="D128" s="121" t="s">
        <v>154</v>
      </c>
      <c r="E128" s="122" t="s">
        <v>2444</v>
      </c>
      <c r="F128" s="123" t="s">
        <v>2445</v>
      </c>
      <c r="G128" s="124" t="s">
        <v>157</v>
      </c>
      <c r="H128" s="125">
        <v>15</v>
      </c>
      <c r="I128" s="126"/>
      <c r="J128" s="126">
        <f>ROUND(I128*H128,2)</f>
        <v>0</v>
      </c>
      <c r="K128" s="127"/>
      <c r="L128" s="25"/>
      <c r="M128" s="128" t="s">
        <v>1</v>
      </c>
      <c r="N128" s="129" t="s">
        <v>40</v>
      </c>
      <c r="O128" s="130">
        <v>0.24199999999999999</v>
      </c>
      <c r="P128" s="130">
        <f>O128*H128</f>
        <v>3.63</v>
      </c>
      <c r="Q128" s="130">
        <v>0</v>
      </c>
      <c r="R128" s="130">
        <f>Q128*H128</f>
        <v>0</v>
      </c>
      <c r="S128" s="130">
        <v>0</v>
      </c>
      <c r="T128" s="131">
        <f>S128*H128</f>
        <v>0</v>
      </c>
      <c r="AR128" s="132" t="s">
        <v>158</v>
      </c>
      <c r="AT128" s="132" t="s">
        <v>154</v>
      </c>
      <c r="AU128" s="132" t="s">
        <v>159</v>
      </c>
      <c r="AY128" s="13" t="s">
        <v>152</v>
      </c>
      <c r="BE128" s="133">
        <f>IF(N128="základná",J128,0)</f>
        <v>0</v>
      </c>
      <c r="BF128" s="133">
        <f>IF(N128="znížená",J128,0)</f>
        <v>0</v>
      </c>
      <c r="BG128" s="133">
        <f>IF(N128="zákl. prenesená",J128,0)</f>
        <v>0</v>
      </c>
      <c r="BH128" s="133">
        <f>IF(N128="zníž. prenesená",J128,0)</f>
        <v>0</v>
      </c>
      <c r="BI128" s="133">
        <f>IF(N128="nulová",J128,0)</f>
        <v>0</v>
      </c>
      <c r="BJ128" s="13" t="s">
        <v>159</v>
      </c>
      <c r="BK128" s="133">
        <f>ROUND(I128*H128,2)</f>
        <v>0</v>
      </c>
      <c r="BL128" s="13" t="s">
        <v>158</v>
      </c>
      <c r="BM128" s="132" t="s">
        <v>2446</v>
      </c>
    </row>
    <row r="129" spans="2:65" s="11" customFormat="1" ht="22.7" customHeight="1">
      <c r="B129" s="109"/>
      <c r="D129" s="110" t="s">
        <v>73</v>
      </c>
      <c r="E129" s="118" t="s">
        <v>159</v>
      </c>
      <c r="F129" s="118" t="s">
        <v>188</v>
      </c>
      <c r="J129" s="119">
        <f>BK129</f>
        <v>0</v>
      </c>
      <c r="L129" s="109"/>
      <c r="M129" s="113"/>
      <c r="P129" s="114">
        <f>SUM(P130:P131)</f>
        <v>2.5282499999999999</v>
      </c>
      <c r="R129" s="114">
        <f>SUM(R130:R131)</f>
        <v>4.6574999999999998</v>
      </c>
      <c r="T129" s="115">
        <f>SUM(T130:T131)</f>
        <v>0</v>
      </c>
      <c r="AR129" s="110" t="s">
        <v>82</v>
      </c>
      <c r="AT129" s="116" t="s">
        <v>73</v>
      </c>
      <c r="AU129" s="116" t="s">
        <v>82</v>
      </c>
      <c r="AY129" s="110" t="s">
        <v>152</v>
      </c>
      <c r="BK129" s="117">
        <f>SUM(BK130:BK131)</f>
        <v>0</v>
      </c>
    </row>
    <row r="130" spans="2:65" s="1" customFormat="1" ht="24.2" customHeight="1">
      <c r="B130" s="120"/>
      <c r="C130" s="121" t="s">
        <v>171</v>
      </c>
      <c r="D130" s="121" t="s">
        <v>154</v>
      </c>
      <c r="E130" s="122" t="s">
        <v>2447</v>
      </c>
      <c r="F130" s="123" t="s">
        <v>2448</v>
      </c>
      <c r="G130" s="124" t="s">
        <v>200</v>
      </c>
      <c r="H130" s="125">
        <v>15</v>
      </c>
      <c r="I130" s="126"/>
      <c r="J130" s="126">
        <f>ROUND(I130*H130,2)</f>
        <v>0</v>
      </c>
      <c r="K130" s="127"/>
      <c r="L130" s="25"/>
      <c r="M130" s="128" t="s">
        <v>1</v>
      </c>
      <c r="N130" s="129" t="s">
        <v>40</v>
      </c>
      <c r="O130" s="130">
        <v>4.0000000000000001E-3</v>
      </c>
      <c r="P130" s="130">
        <f>O130*H130</f>
        <v>0.06</v>
      </c>
      <c r="Q130" s="130">
        <v>0</v>
      </c>
      <c r="R130" s="130">
        <f>Q130*H130</f>
        <v>0</v>
      </c>
      <c r="S130" s="130">
        <v>0</v>
      </c>
      <c r="T130" s="131">
        <f>S130*H130</f>
        <v>0</v>
      </c>
      <c r="AR130" s="132" t="s">
        <v>158</v>
      </c>
      <c r="AT130" s="132" t="s">
        <v>154</v>
      </c>
      <c r="AU130" s="132" t="s">
        <v>159</v>
      </c>
      <c r="AY130" s="13" t="s">
        <v>152</v>
      </c>
      <c r="BE130" s="133">
        <f>IF(N130="základná",J130,0)</f>
        <v>0</v>
      </c>
      <c r="BF130" s="133">
        <f>IF(N130="znížená",J130,0)</f>
        <v>0</v>
      </c>
      <c r="BG130" s="133">
        <f>IF(N130="zákl. prenesená",J130,0)</f>
        <v>0</v>
      </c>
      <c r="BH130" s="133">
        <f>IF(N130="zníž. prenesená",J130,0)</f>
        <v>0</v>
      </c>
      <c r="BI130" s="133">
        <f>IF(N130="nulová",J130,0)</f>
        <v>0</v>
      </c>
      <c r="BJ130" s="13" t="s">
        <v>159</v>
      </c>
      <c r="BK130" s="133">
        <f>ROUND(I130*H130,2)</f>
        <v>0</v>
      </c>
      <c r="BL130" s="13" t="s">
        <v>158</v>
      </c>
      <c r="BM130" s="132" t="s">
        <v>2449</v>
      </c>
    </row>
    <row r="131" spans="2:65" s="1" customFormat="1" ht="24.2" customHeight="1">
      <c r="B131" s="120"/>
      <c r="C131" s="121" t="s">
        <v>175</v>
      </c>
      <c r="D131" s="121" t="s">
        <v>154</v>
      </c>
      <c r="E131" s="122" t="s">
        <v>190</v>
      </c>
      <c r="F131" s="123" t="s">
        <v>191</v>
      </c>
      <c r="G131" s="124" t="s">
        <v>157</v>
      </c>
      <c r="H131" s="125">
        <v>2.25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40</v>
      </c>
      <c r="O131" s="130">
        <v>1.097</v>
      </c>
      <c r="P131" s="130">
        <f>O131*H131</f>
        <v>2.4682499999999998</v>
      </c>
      <c r="Q131" s="130">
        <v>2.0699999999999998</v>
      </c>
      <c r="R131" s="130">
        <f>Q131*H131</f>
        <v>4.6574999999999998</v>
      </c>
      <c r="S131" s="130">
        <v>0</v>
      </c>
      <c r="T131" s="131">
        <f>S131*H131</f>
        <v>0</v>
      </c>
      <c r="AR131" s="132" t="s">
        <v>158</v>
      </c>
      <c r="AT131" s="132" t="s">
        <v>154</v>
      </c>
      <c r="AU131" s="132" t="s">
        <v>159</v>
      </c>
      <c r="AY131" s="13" t="s">
        <v>152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159</v>
      </c>
      <c r="BK131" s="133">
        <f>ROUND(I131*H131,2)</f>
        <v>0</v>
      </c>
      <c r="BL131" s="13" t="s">
        <v>158</v>
      </c>
      <c r="BM131" s="132" t="s">
        <v>2450</v>
      </c>
    </row>
    <row r="132" spans="2:65" s="11" customFormat="1" ht="26.1" customHeight="1">
      <c r="B132" s="109"/>
      <c r="D132" s="110" t="s">
        <v>73</v>
      </c>
      <c r="E132" s="111" t="s">
        <v>203</v>
      </c>
      <c r="F132" s="111" t="s">
        <v>2451</v>
      </c>
      <c r="J132" s="112">
        <f>BK132</f>
        <v>0</v>
      </c>
      <c r="L132" s="109"/>
      <c r="M132" s="113"/>
      <c r="P132" s="114">
        <f>P133+P136</f>
        <v>5.0125000000000002</v>
      </c>
      <c r="R132" s="114">
        <f>R133+R136</f>
        <v>5.2249999999999998E-2</v>
      </c>
      <c r="T132" s="115">
        <f>T133+T136</f>
        <v>0</v>
      </c>
      <c r="AR132" s="110" t="s">
        <v>164</v>
      </c>
      <c r="AT132" s="116" t="s">
        <v>73</v>
      </c>
      <c r="AU132" s="116" t="s">
        <v>74</v>
      </c>
      <c r="AY132" s="110" t="s">
        <v>152</v>
      </c>
      <c r="BK132" s="117">
        <f>BK133+BK136</f>
        <v>0</v>
      </c>
    </row>
    <row r="133" spans="2:65" s="11" customFormat="1" ht="22.7" customHeight="1">
      <c r="B133" s="109"/>
      <c r="D133" s="110" t="s">
        <v>73</v>
      </c>
      <c r="E133" s="118" t="s">
        <v>2452</v>
      </c>
      <c r="F133" s="118" t="s">
        <v>2453</v>
      </c>
      <c r="J133" s="119">
        <f>BK133</f>
        <v>0</v>
      </c>
      <c r="L133" s="109"/>
      <c r="M133" s="113"/>
      <c r="P133" s="114">
        <f>SUM(P134:P135)</f>
        <v>4.2</v>
      </c>
      <c r="R133" s="114">
        <f>SUM(R134:R135)</f>
        <v>4.7E-2</v>
      </c>
      <c r="T133" s="115">
        <f>SUM(T134:T135)</f>
        <v>0</v>
      </c>
      <c r="AR133" s="110" t="s">
        <v>164</v>
      </c>
      <c r="AT133" s="116" t="s">
        <v>73</v>
      </c>
      <c r="AU133" s="116" t="s">
        <v>82</v>
      </c>
      <c r="AY133" s="110" t="s">
        <v>152</v>
      </c>
      <c r="BK133" s="117">
        <f>SUM(BK134:BK135)</f>
        <v>0</v>
      </c>
    </row>
    <row r="134" spans="2:65" s="1" customFormat="1" ht="24.2" customHeight="1">
      <c r="B134" s="120"/>
      <c r="C134" s="121" t="s">
        <v>179</v>
      </c>
      <c r="D134" s="121" t="s">
        <v>154</v>
      </c>
      <c r="E134" s="122" t="s">
        <v>2454</v>
      </c>
      <c r="F134" s="123" t="s">
        <v>2455</v>
      </c>
      <c r="G134" s="124" t="s">
        <v>226</v>
      </c>
      <c r="H134" s="125">
        <v>25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40</v>
      </c>
      <c r="O134" s="130">
        <v>0.16800000000000001</v>
      </c>
      <c r="P134" s="130">
        <f>O134*H134</f>
        <v>4.2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1527</v>
      </c>
      <c r="AT134" s="132" t="s">
        <v>154</v>
      </c>
      <c r="AU134" s="132" t="s">
        <v>159</v>
      </c>
      <c r="AY134" s="13" t="s">
        <v>152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159</v>
      </c>
      <c r="BK134" s="133">
        <f>ROUND(I134*H134,2)</f>
        <v>0</v>
      </c>
      <c r="BL134" s="13" t="s">
        <v>1527</v>
      </c>
      <c r="BM134" s="132" t="s">
        <v>2456</v>
      </c>
    </row>
    <row r="135" spans="2:65" s="1" customFormat="1" ht="24.2" customHeight="1">
      <c r="B135" s="120"/>
      <c r="C135" s="134" t="s">
        <v>183</v>
      </c>
      <c r="D135" s="134" t="s">
        <v>203</v>
      </c>
      <c r="E135" s="135" t="s">
        <v>2457</v>
      </c>
      <c r="F135" s="136" t="s">
        <v>2458</v>
      </c>
      <c r="G135" s="137" t="s">
        <v>226</v>
      </c>
      <c r="H135" s="138">
        <v>25</v>
      </c>
      <c r="I135" s="139"/>
      <c r="J135" s="139">
        <f>ROUND(I135*H135,2)</f>
        <v>0</v>
      </c>
      <c r="K135" s="140"/>
      <c r="L135" s="141"/>
      <c r="M135" s="142" t="s">
        <v>1</v>
      </c>
      <c r="N135" s="143" t="s">
        <v>40</v>
      </c>
      <c r="O135" s="130">
        <v>0</v>
      </c>
      <c r="P135" s="130">
        <f>O135*H135</f>
        <v>0</v>
      </c>
      <c r="Q135" s="130">
        <v>1.8799999999999999E-3</v>
      </c>
      <c r="R135" s="130">
        <f>Q135*H135</f>
        <v>4.7E-2</v>
      </c>
      <c r="S135" s="130">
        <v>0</v>
      </c>
      <c r="T135" s="131">
        <f>S135*H135</f>
        <v>0</v>
      </c>
      <c r="AR135" s="132" t="s">
        <v>1697</v>
      </c>
      <c r="AT135" s="132" t="s">
        <v>203</v>
      </c>
      <c r="AU135" s="132" t="s">
        <v>159</v>
      </c>
      <c r="AY135" s="13" t="s">
        <v>152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159</v>
      </c>
      <c r="BK135" s="133">
        <f>ROUND(I135*H135,2)</f>
        <v>0</v>
      </c>
      <c r="BL135" s="13" t="s">
        <v>1697</v>
      </c>
      <c r="BM135" s="132" t="s">
        <v>2459</v>
      </c>
    </row>
    <row r="136" spans="2:65" s="11" customFormat="1" ht="22.7" customHeight="1">
      <c r="B136" s="109"/>
      <c r="D136" s="110" t="s">
        <v>73</v>
      </c>
      <c r="E136" s="118" t="s">
        <v>2460</v>
      </c>
      <c r="F136" s="118" t="s">
        <v>2461</v>
      </c>
      <c r="J136" s="119">
        <f>BK136</f>
        <v>0</v>
      </c>
      <c r="L136" s="109"/>
      <c r="M136" s="113"/>
      <c r="P136" s="114">
        <f>SUM(P137:P138)</f>
        <v>0.8125</v>
      </c>
      <c r="R136" s="114">
        <f>SUM(R137:R138)</f>
        <v>5.2500000000000003E-3</v>
      </c>
      <c r="T136" s="115">
        <f>SUM(T137:T138)</f>
        <v>0</v>
      </c>
      <c r="AR136" s="110" t="s">
        <v>164</v>
      </c>
      <c r="AT136" s="116" t="s">
        <v>73</v>
      </c>
      <c r="AU136" s="116" t="s">
        <v>82</v>
      </c>
      <c r="AY136" s="110" t="s">
        <v>152</v>
      </c>
      <c r="BK136" s="117">
        <f>SUM(BK137:BK138)</f>
        <v>0</v>
      </c>
    </row>
    <row r="137" spans="2:65" s="1" customFormat="1" ht="24.2" customHeight="1">
      <c r="B137" s="120"/>
      <c r="C137" s="121" t="s">
        <v>189</v>
      </c>
      <c r="D137" s="121" t="s">
        <v>154</v>
      </c>
      <c r="E137" s="122" t="s">
        <v>2462</v>
      </c>
      <c r="F137" s="123" t="s">
        <v>2463</v>
      </c>
      <c r="G137" s="124" t="s">
        <v>226</v>
      </c>
      <c r="H137" s="125">
        <v>25</v>
      </c>
      <c r="I137" s="126"/>
      <c r="J137" s="126">
        <f>ROUND(I137*H137,2)</f>
        <v>0</v>
      </c>
      <c r="K137" s="127"/>
      <c r="L137" s="25"/>
      <c r="M137" s="128" t="s">
        <v>1</v>
      </c>
      <c r="N137" s="129" t="s">
        <v>40</v>
      </c>
      <c r="O137" s="130">
        <v>3.2500000000000001E-2</v>
      </c>
      <c r="P137" s="130">
        <f>O137*H137</f>
        <v>0.8125</v>
      </c>
      <c r="Q137" s="130">
        <v>0</v>
      </c>
      <c r="R137" s="130">
        <f>Q137*H137</f>
        <v>0</v>
      </c>
      <c r="S137" s="130">
        <v>0</v>
      </c>
      <c r="T137" s="131">
        <f>S137*H137</f>
        <v>0</v>
      </c>
      <c r="AR137" s="132" t="s">
        <v>1527</v>
      </c>
      <c r="AT137" s="132" t="s">
        <v>154</v>
      </c>
      <c r="AU137" s="132" t="s">
        <v>159</v>
      </c>
      <c r="AY137" s="13" t="s">
        <v>152</v>
      </c>
      <c r="BE137" s="133">
        <f>IF(N137="základná",J137,0)</f>
        <v>0</v>
      </c>
      <c r="BF137" s="133">
        <f>IF(N137="znížená",J137,0)</f>
        <v>0</v>
      </c>
      <c r="BG137" s="133">
        <f>IF(N137="zákl. prenesená",J137,0)</f>
        <v>0</v>
      </c>
      <c r="BH137" s="133">
        <f>IF(N137="zníž. prenesená",J137,0)</f>
        <v>0</v>
      </c>
      <c r="BI137" s="133">
        <f>IF(N137="nulová",J137,0)</f>
        <v>0</v>
      </c>
      <c r="BJ137" s="13" t="s">
        <v>159</v>
      </c>
      <c r="BK137" s="133">
        <f>ROUND(I137*H137,2)</f>
        <v>0</v>
      </c>
      <c r="BL137" s="13" t="s">
        <v>1527</v>
      </c>
      <c r="BM137" s="132" t="s">
        <v>2464</v>
      </c>
    </row>
    <row r="138" spans="2:65" s="1" customFormat="1" ht="24.2" customHeight="1">
      <c r="B138" s="120"/>
      <c r="C138" s="134" t="s">
        <v>193</v>
      </c>
      <c r="D138" s="134" t="s">
        <v>203</v>
      </c>
      <c r="E138" s="135" t="s">
        <v>2465</v>
      </c>
      <c r="F138" s="136" t="s">
        <v>2466</v>
      </c>
      <c r="G138" s="137" t="s">
        <v>226</v>
      </c>
      <c r="H138" s="138">
        <v>25</v>
      </c>
      <c r="I138" s="139"/>
      <c r="J138" s="139">
        <f>ROUND(I138*H138,2)</f>
        <v>0</v>
      </c>
      <c r="K138" s="140"/>
      <c r="L138" s="141"/>
      <c r="M138" s="148" t="s">
        <v>1</v>
      </c>
      <c r="N138" s="149" t="s">
        <v>40</v>
      </c>
      <c r="O138" s="146">
        <v>0</v>
      </c>
      <c r="P138" s="146">
        <f>O138*H138</f>
        <v>0</v>
      </c>
      <c r="Q138" s="146">
        <v>2.1000000000000001E-4</v>
      </c>
      <c r="R138" s="146">
        <f>Q138*H138</f>
        <v>5.2500000000000003E-3</v>
      </c>
      <c r="S138" s="146">
        <v>0</v>
      </c>
      <c r="T138" s="147">
        <f>S138*H138</f>
        <v>0</v>
      </c>
      <c r="AR138" s="132" t="s">
        <v>1697</v>
      </c>
      <c r="AT138" s="132" t="s">
        <v>203</v>
      </c>
      <c r="AU138" s="132" t="s">
        <v>159</v>
      </c>
      <c r="AY138" s="13" t="s">
        <v>152</v>
      </c>
      <c r="BE138" s="133">
        <f>IF(N138="základná",J138,0)</f>
        <v>0</v>
      </c>
      <c r="BF138" s="133">
        <f>IF(N138="znížená",J138,0)</f>
        <v>0</v>
      </c>
      <c r="BG138" s="133">
        <f>IF(N138="zákl. prenesená",J138,0)</f>
        <v>0</v>
      </c>
      <c r="BH138" s="133">
        <f>IF(N138="zníž. prenesená",J138,0)</f>
        <v>0</v>
      </c>
      <c r="BI138" s="133">
        <f>IF(N138="nulová",J138,0)</f>
        <v>0</v>
      </c>
      <c r="BJ138" s="13" t="s">
        <v>159</v>
      </c>
      <c r="BK138" s="133">
        <f>ROUND(I138*H138,2)</f>
        <v>0</v>
      </c>
      <c r="BL138" s="13" t="s">
        <v>1697</v>
      </c>
      <c r="BM138" s="132" t="s">
        <v>2467</v>
      </c>
    </row>
    <row r="139" spans="2:65" s="1" customFormat="1" ht="6.95" customHeight="1">
      <c r="B139" s="37"/>
      <c r="C139" s="38"/>
      <c r="D139" s="38"/>
      <c r="E139" s="38"/>
      <c r="F139" s="38"/>
      <c r="G139" s="38"/>
      <c r="H139" s="38"/>
      <c r="I139" s="38"/>
      <c r="J139" s="38"/>
      <c r="K139" s="38"/>
      <c r="L139" s="25"/>
    </row>
  </sheetData>
  <autoFilter ref="C121:K138" xr:uid="{00000000-0009-0000-0000-000011000000}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185"/>
  <sheetViews>
    <sheetView showGridLines="0" workbookViewId="0"/>
  </sheetViews>
  <sheetFormatPr defaultColWidth="12" defaultRowHeight="11.1"/>
  <cols>
    <col min="1" max="1" width="8.1640625" customWidth="1"/>
    <col min="2" max="2" width="1.1640625" customWidth="1"/>
    <col min="3" max="4" width="4.1640625" customWidth="1"/>
    <col min="5" max="5" width="17.1640625" customWidth="1"/>
    <col min="6" max="6" width="50.6640625" customWidth="1"/>
    <col min="7" max="7" width="7.5" customWidth="1"/>
    <col min="8" max="8" width="11.5" customWidth="1"/>
    <col min="9" max="10" width="20.1640625" customWidth="1"/>
    <col min="11" max="11" width="20.1640625" hidden="1" customWidth="1"/>
    <col min="12" max="12" width="9.1640625" customWidth="1"/>
    <col min="13" max="13" width="10.6640625" hidden="1" customWidth="1"/>
    <col min="14" max="14" width="9.1640625" hidden="1"/>
    <col min="15" max="20" width="14.1640625" hidden="1" customWidth="1"/>
    <col min="21" max="21" width="16.1640625" hidden="1" customWidth="1"/>
    <col min="22" max="22" width="12.1640625" customWidth="1"/>
    <col min="23" max="23" width="16.1640625" customWidth="1"/>
    <col min="24" max="24" width="12.1640625" customWidth="1"/>
    <col min="25" max="25" width="15" customWidth="1"/>
    <col min="26" max="26" width="11" customWidth="1"/>
    <col min="27" max="27" width="15" customWidth="1"/>
    <col min="28" max="28" width="16.1640625" customWidth="1"/>
    <col min="29" max="29" width="11" customWidth="1"/>
    <col min="30" max="30" width="15" customWidth="1"/>
    <col min="31" max="31" width="16.1640625" customWidth="1"/>
    <col min="44" max="65" width="9.1640625" hidden="1"/>
  </cols>
  <sheetData>
    <row r="2" spans="2:46" ht="36.950000000000003" customHeight="1">
      <c r="L2" s="520" t="s">
        <v>5</v>
      </c>
      <c r="M2" s="567"/>
      <c r="N2" s="567"/>
      <c r="O2" s="567"/>
      <c r="P2" s="567"/>
      <c r="Q2" s="567"/>
      <c r="R2" s="567"/>
      <c r="S2" s="567"/>
      <c r="T2" s="567"/>
      <c r="U2" s="567"/>
      <c r="V2" s="567"/>
      <c r="AT2" s="13" t="s">
        <v>86</v>
      </c>
    </row>
    <row r="3" spans="2:46" ht="6.95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customHeight="1">
      <c r="B4" s="16"/>
      <c r="D4" s="17" t="s">
        <v>106</v>
      </c>
      <c r="L4" s="16"/>
      <c r="M4" s="76" t="s">
        <v>9</v>
      </c>
      <c r="AT4" s="13" t="s">
        <v>3</v>
      </c>
    </row>
    <row r="5" spans="2:46" ht="6.95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24" t="str">
        <f>'Rekapitulácia stavby'!K6</f>
        <v>Revitalizácia centra s ohľadom na zmenu klímy</v>
      </c>
      <c r="F7" s="525"/>
      <c r="G7" s="525"/>
      <c r="H7" s="525"/>
      <c r="L7" s="16"/>
    </row>
    <row r="8" spans="2:46" s="1" customFormat="1" ht="12" customHeight="1">
      <c r="B8" s="25"/>
      <c r="D8" s="22" t="s">
        <v>107</v>
      </c>
      <c r="L8" s="25"/>
    </row>
    <row r="9" spans="2:46" s="1" customFormat="1" ht="16.5" customHeight="1">
      <c r="B9" s="25"/>
      <c r="E9" s="517" t="s">
        <v>673</v>
      </c>
      <c r="F9" s="526"/>
      <c r="G9" s="526"/>
      <c r="H9" s="52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" customHeight="1">
      <c r="B13" s="25"/>
      <c r="L13" s="25"/>
    </row>
    <row r="14" spans="2:46" s="1" customFormat="1" ht="12" customHeight="1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6.95" customHeight="1">
      <c r="B16" s="25"/>
      <c r="L16" s="25"/>
    </row>
    <row r="17" spans="2:12" s="1" customFormat="1" ht="12" customHeight="1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6.95" customHeight="1">
      <c r="B19" s="25"/>
      <c r="L19" s="25"/>
    </row>
    <row r="20" spans="2:12" s="1" customFormat="1" ht="12" customHeight="1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6.95" customHeight="1">
      <c r="B22" s="25"/>
      <c r="L22" s="25"/>
    </row>
    <row r="23" spans="2:12" s="1" customFormat="1" ht="12" customHeight="1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>
      <c r="B24" s="25"/>
      <c r="E24" s="20"/>
      <c r="I24" s="22" t="s">
        <v>24</v>
      </c>
      <c r="J24" s="20"/>
      <c r="L24" s="25"/>
    </row>
    <row r="25" spans="2:12" s="1" customFormat="1" ht="6.95" customHeight="1">
      <c r="B25" s="25"/>
      <c r="L25" s="25"/>
    </row>
    <row r="26" spans="2:12" s="1" customFormat="1" ht="12" customHeight="1">
      <c r="B26" s="25"/>
      <c r="D26" s="22" t="s">
        <v>32</v>
      </c>
      <c r="L26" s="25"/>
    </row>
    <row r="27" spans="2:12" s="7" customFormat="1" ht="83.25" customHeight="1">
      <c r="B27" s="77"/>
      <c r="E27" s="523" t="s">
        <v>33</v>
      </c>
      <c r="F27" s="523"/>
      <c r="G27" s="523"/>
      <c r="H27" s="523"/>
      <c r="L27" s="77"/>
    </row>
    <row r="28" spans="2:12" s="1" customFormat="1" ht="6.95" customHeight="1">
      <c r="B28" s="25"/>
      <c r="L28" s="25"/>
    </row>
    <row r="29" spans="2:12" s="1" customFormat="1" ht="6.95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34</v>
      </c>
      <c r="J30" s="56">
        <f>ROUND(J128, 2)</f>
        <v>0</v>
      </c>
      <c r="L30" s="25"/>
    </row>
    <row r="31" spans="2:12" s="1" customFormat="1" ht="6.95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45" customHeight="1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45" customHeight="1">
      <c r="B33" s="25"/>
      <c r="D33" s="46" t="s">
        <v>38</v>
      </c>
      <c r="E33" s="22" t="s">
        <v>39</v>
      </c>
      <c r="F33" s="79">
        <f>ROUND((SUM(BE128:BE184)),  2)</f>
        <v>0</v>
      </c>
      <c r="I33" s="80">
        <v>0.23</v>
      </c>
      <c r="J33" s="79">
        <f>ROUND(((SUM(BE128:BE184))*I33),  2)</f>
        <v>0</v>
      </c>
      <c r="L33" s="25"/>
    </row>
    <row r="34" spans="2:12" s="1" customFormat="1" ht="14.45" customHeight="1">
      <c r="B34" s="25"/>
      <c r="E34" s="22" t="s">
        <v>40</v>
      </c>
      <c r="F34" s="79">
        <f>ROUND((SUM(BF128:BF184)),  2)</f>
        <v>0</v>
      </c>
      <c r="I34" s="80">
        <v>0.23</v>
      </c>
      <c r="J34" s="79">
        <f>ROUND(((SUM(BF128:BF184))*I34),  2)</f>
        <v>0</v>
      </c>
      <c r="L34" s="25"/>
    </row>
    <row r="35" spans="2:12" s="1" customFormat="1" ht="14.45" hidden="1" customHeight="1">
      <c r="B35" s="25"/>
      <c r="E35" s="22" t="s">
        <v>41</v>
      </c>
      <c r="F35" s="79">
        <f>ROUND((SUM(BG128:BG184)),  2)</f>
        <v>0</v>
      </c>
      <c r="I35" s="80">
        <v>0.23</v>
      </c>
      <c r="J35" s="79">
        <f>0</f>
        <v>0</v>
      </c>
      <c r="L35" s="25"/>
    </row>
    <row r="36" spans="2:12" s="1" customFormat="1" ht="14.45" hidden="1" customHeight="1">
      <c r="B36" s="25"/>
      <c r="E36" s="22" t="s">
        <v>42</v>
      </c>
      <c r="F36" s="79">
        <f>ROUND((SUM(BH128:BH184)),  2)</f>
        <v>0</v>
      </c>
      <c r="I36" s="80">
        <v>0.23</v>
      </c>
      <c r="J36" s="79">
        <f>0</f>
        <v>0</v>
      </c>
      <c r="L36" s="25"/>
    </row>
    <row r="37" spans="2:12" s="1" customFormat="1" ht="14.45" hidden="1" customHeight="1">
      <c r="B37" s="25"/>
      <c r="E37" s="22" t="s">
        <v>43</v>
      </c>
      <c r="F37" s="79">
        <f>ROUND((SUM(BI128:BI184)),  2)</f>
        <v>0</v>
      </c>
      <c r="I37" s="80">
        <v>0</v>
      </c>
      <c r="J37" s="79">
        <f>0</f>
        <v>0</v>
      </c>
      <c r="L37" s="25"/>
    </row>
    <row r="38" spans="2:12" s="1" customFormat="1" ht="6.95" customHeight="1">
      <c r="B38" s="25"/>
      <c r="L38" s="25"/>
    </row>
    <row r="39" spans="2:12" s="1" customFormat="1" ht="25.5" customHeight="1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45" customHeight="1">
      <c r="B40" s="25"/>
      <c r="L40" s="25"/>
    </row>
    <row r="41" spans="2:12" ht="14.45" customHeight="1">
      <c r="B41" s="16"/>
      <c r="L41" s="16"/>
    </row>
    <row r="42" spans="2:12" ht="14.45" customHeight="1">
      <c r="B42" s="16"/>
      <c r="L42" s="16"/>
    </row>
    <row r="43" spans="2:12" ht="14.45" customHeight="1">
      <c r="B43" s="16"/>
      <c r="L43" s="16"/>
    </row>
    <row r="44" spans="2:12" ht="14.45" customHeight="1">
      <c r="B44" s="16"/>
      <c r="L44" s="16"/>
    </row>
    <row r="45" spans="2:12" ht="14.45" customHeight="1">
      <c r="B45" s="16"/>
      <c r="L45" s="16"/>
    </row>
    <row r="46" spans="2:12" ht="14.45" customHeight="1">
      <c r="B46" s="16"/>
      <c r="L46" s="16"/>
    </row>
    <row r="47" spans="2:12" ht="14.45" customHeight="1">
      <c r="B47" s="16"/>
      <c r="L47" s="16"/>
    </row>
    <row r="48" spans="2:12" ht="14.45" customHeight="1">
      <c r="B48" s="16"/>
      <c r="L48" s="16"/>
    </row>
    <row r="49" spans="2:12" ht="14.45" customHeight="1">
      <c r="B49" s="16"/>
      <c r="L49" s="16"/>
    </row>
    <row r="50" spans="2:12" s="1" customFormat="1" ht="14.45" customHeight="1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2.95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2.95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2.95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4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6.95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4.95" customHeight="1">
      <c r="B82" s="25"/>
      <c r="C82" s="17" t="s">
        <v>109</v>
      </c>
      <c r="L82" s="25"/>
    </row>
    <row r="83" spans="2:47" s="1" customFormat="1" ht="6.95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24" t="str">
        <f>E7</f>
        <v>Revitalizácia centra s ohľadom na zmenu klímy</v>
      </c>
      <c r="F85" s="525"/>
      <c r="G85" s="525"/>
      <c r="H85" s="525"/>
      <c r="L85" s="25"/>
    </row>
    <row r="86" spans="2:47" s="1" customFormat="1" ht="12" customHeight="1">
      <c r="B86" s="25"/>
      <c r="C86" s="22" t="s">
        <v>107</v>
      </c>
      <c r="L86" s="25"/>
    </row>
    <row r="87" spans="2:47" s="1" customFormat="1" ht="16.5" customHeight="1">
      <c r="B87" s="25"/>
      <c r="E87" s="517" t="str">
        <f>E9</f>
        <v>SO01´ - Búracie práce</v>
      </c>
      <c r="F87" s="526"/>
      <c r="G87" s="526"/>
      <c r="H87" s="526"/>
      <c r="L87" s="25"/>
    </row>
    <row r="88" spans="2:47" s="1" customFormat="1" ht="6.95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6.95" customHeight="1">
      <c r="B90" s="25"/>
      <c r="L90" s="25"/>
    </row>
    <row r="91" spans="2:47" s="1" customFormat="1" ht="39.950000000000003" customHeight="1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6" customHeight="1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35" customHeight="1">
      <c r="B93" s="25"/>
      <c r="L93" s="25"/>
    </row>
    <row r="94" spans="2:47" s="1" customFormat="1" ht="29.25" customHeight="1">
      <c r="B94" s="25"/>
      <c r="C94" s="89" t="s">
        <v>110</v>
      </c>
      <c r="D94" s="81"/>
      <c r="E94" s="81"/>
      <c r="F94" s="81"/>
      <c r="G94" s="81"/>
      <c r="H94" s="81"/>
      <c r="I94" s="81"/>
      <c r="J94" s="90" t="s">
        <v>111</v>
      </c>
      <c r="K94" s="81"/>
      <c r="L94" s="25"/>
    </row>
    <row r="95" spans="2:47" s="1" customFormat="1" ht="10.35" customHeight="1">
      <c r="B95" s="25"/>
      <c r="L95" s="25"/>
    </row>
    <row r="96" spans="2:47" s="1" customFormat="1" ht="22.7" customHeight="1">
      <c r="B96" s="25"/>
      <c r="C96" s="91" t="s">
        <v>112</v>
      </c>
      <c r="J96" s="56">
        <f>J128</f>
        <v>0</v>
      </c>
      <c r="L96" s="25"/>
      <c r="AU96" s="13" t="s">
        <v>113</v>
      </c>
    </row>
    <row r="97" spans="2:12" s="8" customFormat="1" ht="24.95" customHeight="1">
      <c r="B97" s="92"/>
      <c r="D97" s="93" t="s">
        <v>114</v>
      </c>
      <c r="E97" s="94"/>
      <c r="F97" s="94"/>
      <c r="G97" s="94"/>
      <c r="H97" s="94"/>
      <c r="I97" s="94"/>
      <c r="J97" s="95">
        <f>J129</f>
        <v>0</v>
      </c>
      <c r="L97" s="92"/>
    </row>
    <row r="98" spans="2:12" s="9" customFormat="1" ht="20.100000000000001" customHeight="1">
      <c r="B98" s="96"/>
      <c r="D98" s="97" t="s">
        <v>115</v>
      </c>
      <c r="E98" s="98"/>
      <c r="F98" s="98"/>
      <c r="G98" s="98"/>
      <c r="H98" s="98"/>
      <c r="I98" s="98"/>
      <c r="J98" s="99">
        <f>J130</f>
        <v>0</v>
      </c>
      <c r="L98" s="96"/>
    </row>
    <row r="99" spans="2:12" s="9" customFormat="1" ht="20.100000000000001" customHeight="1">
      <c r="B99" s="96"/>
      <c r="D99" s="97" t="s">
        <v>120</v>
      </c>
      <c r="E99" s="98"/>
      <c r="F99" s="98"/>
      <c r="G99" s="98"/>
      <c r="H99" s="98"/>
      <c r="I99" s="98"/>
      <c r="J99" s="99">
        <f>J136</f>
        <v>0</v>
      </c>
      <c r="L99" s="96"/>
    </row>
    <row r="100" spans="2:12" s="9" customFormat="1" ht="20.100000000000001" customHeight="1">
      <c r="B100" s="96"/>
      <c r="D100" s="97" t="s">
        <v>121</v>
      </c>
      <c r="E100" s="98"/>
      <c r="F100" s="98"/>
      <c r="G100" s="98"/>
      <c r="H100" s="98"/>
      <c r="I100" s="98"/>
      <c r="J100" s="99">
        <f>J158</f>
        <v>0</v>
      </c>
      <c r="L100" s="96"/>
    </row>
    <row r="101" spans="2:12" s="8" customFormat="1" ht="24.95" customHeight="1">
      <c r="B101" s="92"/>
      <c r="D101" s="93" t="s">
        <v>122</v>
      </c>
      <c r="E101" s="94"/>
      <c r="F101" s="94"/>
      <c r="G101" s="94"/>
      <c r="H101" s="94"/>
      <c r="I101" s="94"/>
      <c r="J101" s="95">
        <f>J160</f>
        <v>0</v>
      </c>
      <c r="L101" s="92"/>
    </row>
    <row r="102" spans="2:12" s="9" customFormat="1" ht="20.100000000000001" customHeight="1">
      <c r="B102" s="96"/>
      <c r="D102" s="97" t="s">
        <v>674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.100000000000001" customHeight="1">
      <c r="B103" s="96"/>
      <c r="D103" s="97" t="s">
        <v>675</v>
      </c>
      <c r="E103" s="98"/>
      <c r="F103" s="98"/>
      <c r="G103" s="98"/>
      <c r="H103" s="98"/>
      <c r="I103" s="98"/>
      <c r="J103" s="99">
        <f>J167</f>
        <v>0</v>
      </c>
      <c r="L103" s="96"/>
    </row>
    <row r="104" spans="2:12" s="9" customFormat="1" ht="20.100000000000001" customHeight="1">
      <c r="B104" s="96"/>
      <c r="D104" s="97" t="s">
        <v>126</v>
      </c>
      <c r="E104" s="98"/>
      <c r="F104" s="98"/>
      <c r="G104" s="98"/>
      <c r="H104" s="98"/>
      <c r="I104" s="98"/>
      <c r="J104" s="99">
        <f>J170</f>
        <v>0</v>
      </c>
      <c r="L104" s="96"/>
    </row>
    <row r="105" spans="2:12" s="9" customFormat="1" ht="20.100000000000001" customHeight="1">
      <c r="B105" s="96"/>
      <c r="D105" s="97" t="s">
        <v>127</v>
      </c>
      <c r="E105" s="98"/>
      <c r="F105" s="98"/>
      <c r="G105" s="98"/>
      <c r="H105" s="98"/>
      <c r="I105" s="98"/>
      <c r="J105" s="99">
        <f>J172</f>
        <v>0</v>
      </c>
      <c r="L105" s="96"/>
    </row>
    <row r="106" spans="2:12" s="9" customFormat="1" ht="20.100000000000001" customHeight="1">
      <c r="B106" s="96"/>
      <c r="D106" s="97" t="s">
        <v>128</v>
      </c>
      <c r="E106" s="98"/>
      <c r="F106" s="98"/>
      <c r="G106" s="98"/>
      <c r="H106" s="98"/>
      <c r="I106" s="98"/>
      <c r="J106" s="99">
        <f>J178</f>
        <v>0</v>
      </c>
      <c r="L106" s="96"/>
    </row>
    <row r="107" spans="2:12" s="9" customFormat="1" ht="20.100000000000001" customHeight="1">
      <c r="B107" s="96"/>
      <c r="D107" s="97" t="s">
        <v>129</v>
      </c>
      <c r="E107" s="98"/>
      <c r="F107" s="98"/>
      <c r="G107" s="98"/>
      <c r="H107" s="98"/>
      <c r="I107" s="98"/>
      <c r="J107" s="99">
        <f>J180</f>
        <v>0</v>
      </c>
      <c r="L107" s="96"/>
    </row>
    <row r="108" spans="2:12" s="9" customFormat="1" ht="20.100000000000001" customHeight="1">
      <c r="B108" s="96"/>
      <c r="D108" s="97" t="s">
        <v>135</v>
      </c>
      <c r="E108" s="98"/>
      <c r="F108" s="98"/>
      <c r="G108" s="98"/>
      <c r="H108" s="98"/>
      <c r="I108" s="98"/>
      <c r="J108" s="99">
        <f>J182</f>
        <v>0</v>
      </c>
      <c r="L108" s="96"/>
    </row>
    <row r="109" spans="2:12" s="1" customFormat="1" ht="21.75" customHeight="1">
      <c r="B109" s="25"/>
      <c r="L109" s="25"/>
    </row>
    <row r="110" spans="2:12" s="1" customFormat="1" ht="6.95" customHeight="1">
      <c r="B110" s="37"/>
      <c r="C110" s="38"/>
      <c r="D110" s="38"/>
      <c r="E110" s="38"/>
      <c r="F110" s="38"/>
      <c r="G110" s="38"/>
      <c r="H110" s="38"/>
      <c r="I110" s="38"/>
      <c r="J110" s="38"/>
      <c r="K110" s="38"/>
      <c r="L110" s="25"/>
    </row>
    <row r="114" spans="2:63" s="1" customFormat="1" ht="6.95" customHeight="1"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25"/>
    </row>
    <row r="115" spans="2:63" s="1" customFormat="1" ht="24.95" customHeight="1">
      <c r="B115" s="25"/>
      <c r="C115" s="17" t="s">
        <v>138</v>
      </c>
      <c r="L115" s="25"/>
    </row>
    <row r="116" spans="2:63" s="1" customFormat="1" ht="6.95" customHeight="1">
      <c r="B116" s="25"/>
      <c r="L116" s="25"/>
    </row>
    <row r="117" spans="2:63" s="1" customFormat="1" ht="12" customHeight="1">
      <c r="B117" s="25"/>
      <c r="C117" s="22" t="s">
        <v>13</v>
      </c>
      <c r="L117" s="25"/>
    </row>
    <row r="118" spans="2:63" s="1" customFormat="1" ht="16.5" customHeight="1">
      <c r="B118" s="25"/>
      <c r="E118" s="524" t="str">
        <f>E7</f>
        <v>Revitalizácia centra s ohľadom na zmenu klímy</v>
      </c>
      <c r="F118" s="525"/>
      <c r="G118" s="525"/>
      <c r="H118" s="525"/>
      <c r="L118" s="25"/>
    </row>
    <row r="119" spans="2:63" s="1" customFormat="1" ht="12" customHeight="1">
      <c r="B119" s="25"/>
      <c r="C119" s="22" t="s">
        <v>107</v>
      </c>
      <c r="L119" s="25"/>
    </row>
    <row r="120" spans="2:63" s="1" customFormat="1" ht="16.5" customHeight="1">
      <c r="B120" s="25"/>
      <c r="E120" s="517" t="str">
        <f>E9</f>
        <v>SO01´ - Búracie práce</v>
      </c>
      <c r="F120" s="526"/>
      <c r="G120" s="526"/>
      <c r="H120" s="526"/>
      <c r="L120" s="25"/>
    </row>
    <row r="121" spans="2:63" s="1" customFormat="1" ht="6.95" customHeight="1">
      <c r="B121" s="25"/>
      <c r="L121" s="25"/>
    </row>
    <row r="122" spans="2:63" s="1" customFormat="1" ht="12" customHeight="1">
      <c r="B122" s="25"/>
      <c r="C122" s="22" t="s">
        <v>17</v>
      </c>
      <c r="F122" s="20" t="str">
        <f>F12</f>
        <v>k.ú.Kostolná pri Dunaji,p.č.56/1,2,57/1,2,66/1,2</v>
      </c>
      <c r="I122" s="22" t="s">
        <v>19</v>
      </c>
      <c r="J122" s="43">
        <f>IF(J12="","",J12)</f>
        <v>0</v>
      </c>
      <c r="L122" s="25"/>
    </row>
    <row r="123" spans="2:63" s="1" customFormat="1" ht="6.95" customHeight="1">
      <c r="B123" s="25"/>
      <c r="L123" s="25"/>
    </row>
    <row r="124" spans="2:63" s="1" customFormat="1" ht="39.950000000000003" customHeight="1">
      <c r="B124" s="25"/>
      <c r="C124" s="22" t="s">
        <v>20</v>
      </c>
      <c r="F124" s="20" t="str">
        <f>E15</f>
        <v>Obec Kostolná pri Dunaji,59, 903 01</v>
      </c>
      <c r="I124" s="22" t="s">
        <v>28</v>
      </c>
      <c r="J124" s="23" t="str">
        <f>E21</f>
        <v>Ing.arch Zuzana Kierulfová, Ing. Matej Orolín</v>
      </c>
      <c r="L124" s="25"/>
    </row>
    <row r="125" spans="2:63" s="1" customFormat="1" ht="54.6" customHeight="1">
      <c r="B125" s="25"/>
      <c r="C125" s="22" t="s">
        <v>26</v>
      </c>
      <c r="F125" s="20" t="str">
        <f>IF(E18="","",E18)</f>
        <v>Podľa výberu investora</v>
      </c>
      <c r="I125" s="22" t="s">
        <v>31</v>
      </c>
      <c r="J125" s="23"/>
      <c r="L125" s="25"/>
    </row>
    <row r="126" spans="2:63" s="1" customFormat="1" ht="10.35" customHeight="1">
      <c r="B126" s="25"/>
      <c r="L126" s="25"/>
    </row>
    <row r="127" spans="2:63" s="10" customFormat="1" ht="29.25" customHeight="1">
      <c r="B127" s="100"/>
      <c r="C127" s="101" t="s">
        <v>139</v>
      </c>
      <c r="D127" s="102" t="s">
        <v>59</v>
      </c>
      <c r="E127" s="102" t="s">
        <v>55</v>
      </c>
      <c r="F127" s="102" t="s">
        <v>56</v>
      </c>
      <c r="G127" s="102" t="s">
        <v>140</v>
      </c>
      <c r="H127" s="102" t="s">
        <v>141</v>
      </c>
      <c r="I127" s="102" t="s">
        <v>142</v>
      </c>
      <c r="J127" s="103" t="s">
        <v>111</v>
      </c>
      <c r="K127" s="104" t="s">
        <v>143</v>
      </c>
      <c r="L127" s="100"/>
      <c r="M127" s="50" t="s">
        <v>1</v>
      </c>
      <c r="N127" s="51" t="s">
        <v>38</v>
      </c>
      <c r="O127" s="51" t="s">
        <v>144</v>
      </c>
      <c r="P127" s="51" t="s">
        <v>145</v>
      </c>
      <c r="Q127" s="51" t="s">
        <v>146</v>
      </c>
      <c r="R127" s="51" t="s">
        <v>147</v>
      </c>
      <c r="S127" s="51" t="s">
        <v>148</v>
      </c>
      <c r="T127" s="52" t="s">
        <v>149</v>
      </c>
    </row>
    <row r="128" spans="2:63" s="1" customFormat="1" ht="22.7" customHeight="1">
      <c r="B128" s="25"/>
      <c r="C128" s="55" t="s">
        <v>112</v>
      </c>
      <c r="J128" s="105">
        <f>BK128</f>
        <v>0</v>
      </c>
      <c r="L128" s="25"/>
      <c r="M128" s="53"/>
      <c r="N128" s="44"/>
      <c r="O128" s="44"/>
      <c r="P128" s="106">
        <f>P129+P160</f>
        <v>1802.0561433500002</v>
      </c>
      <c r="Q128" s="44"/>
      <c r="R128" s="106">
        <f>R129+R160</f>
        <v>4.6815944000000007</v>
      </c>
      <c r="S128" s="44"/>
      <c r="T128" s="107">
        <f>T129+T160</f>
        <v>146.31123586000001</v>
      </c>
      <c r="AT128" s="13" t="s">
        <v>73</v>
      </c>
      <c r="AU128" s="13" t="s">
        <v>113</v>
      </c>
      <c r="BK128" s="108">
        <f>BK129+BK160</f>
        <v>0</v>
      </c>
    </row>
    <row r="129" spans="2:65" s="11" customFormat="1" ht="26.1" customHeight="1">
      <c r="B129" s="109"/>
      <c r="D129" s="110" t="s">
        <v>73</v>
      </c>
      <c r="E129" s="111" t="s">
        <v>150</v>
      </c>
      <c r="F129" s="111" t="s">
        <v>151</v>
      </c>
      <c r="J129" s="112">
        <f>BK129</f>
        <v>0</v>
      </c>
      <c r="L129" s="109"/>
      <c r="M129" s="113"/>
      <c r="P129" s="114">
        <f>P130+P136+P158</f>
        <v>1484.5056663500002</v>
      </c>
      <c r="R129" s="114">
        <f>R130+R136+R158</f>
        <v>4.6458052000000007</v>
      </c>
      <c r="T129" s="115">
        <f>T130+T136+T158</f>
        <v>122.243314</v>
      </c>
      <c r="AR129" s="110" t="s">
        <v>82</v>
      </c>
      <c r="AT129" s="116" t="s">
        <v>73</v>
      </c>
      <c r="AU129" s="116" t="s">
        <v>74</v>
      </c>
      <c r="AY129" s="110" t="s">
        <v>152</v>
      </c>
      <c r="BK129" s="117">
        <f>BK130+BK136+BK158</f>
        <v>0</v>
      </c>
    </row>
    <row r="130" spans="2:65" s="11" customFormat="1" ht="22.7" customHeight="1">
      <c r="B130" s="109"/>
      <c r="D130" s="110" t="s">
        <v>73</v>
      </c>
      <c r="E130" s="118" t="s">
        <v>82</v>
      </c>
      <c r="F130" s="118" t="s">
        <v>153</v>
      </c>
      <c r="J130" s="119">
        <f>BK130</f>
        <v>0</v>
      </c>
      <c r="L130" s="109"/>
      <c r="M130" s="113"/>
      <c r="P130" s="114">
        <f>SUM(P131:P135)</f>
        <v>170.86680935000001</v>
      </c>
      <c r="R130" s="114">
        <f>SUM(R131:R135)</f>
        <v>0</v>
      </c>
      <c r="T130" s="115">
        <f>SUM(T131:T135)</f>
        <v>41.829500000000003</v>
      </c>
      <c r="AR130" s="110" t="s">
        <v>82</v>
      </c>
      <c r="AT130" s="116" t="s">
        <v>73</v>
      </c>
      <c r="AU130" s="116" t="s">
        <v>82</v>
      </c>
      <c r="AY130" s="110" t="s">
        <v>152</v>
      </c>
      <c r="BK130" s="117">
        <f>SUM(BK131:BK135)</f>
        <v>0</v>
      </c>
    </row>
    <row r="131" spans="2:65" s="1" customFormat="1" ht="24.2" customHeight="1">
      <c r="B131" s="120"/>
      <c r="C131" s="121" t="s">
        <v>82</v>
      </c>
      <c r="D131" s="121" t="s">
        <v>154</v>
      </c>
      <c r="E131" s="122" t="s">
        <v>676</v>
      </c>
      <c r="F131" s="123" t="s">
        <v>677</v>
      </c>
      <c r="G131" s="124" t="s">
        <v>200</v>
      </c>
      <c r="H131" s="125">
        <v>76.867999999999995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40</v>
      </c>
      <c r="O131" s="130">
        <v>0.35499999999999998</v>
      </c>
      <c r="P131" s="130">
        <f>O131*H131</f>
        <v>27.288139999999999</v>
      </c>
      <c r="Q131" s="130">
        <v>0</v>
      </c>
      <c r="R131" s="130">
        <f>Q131*H131</f>
        <v>0</v>
      </c>
      <c r="S131" s="130">
        <v>0.26</v>
      </c>
      <c r="T131" s="131">
        <f>S131*H131</f>
        <v>19.985679999999999</v>
      </c>
      <c r="AR131" s="132" t="s">
        <v>158</v>
      </c>
      <c r="AT131" s="132" t="s">
        <v>154</v>
      </c>
      <c r="AU131" s="132" t="s">
        <v>159</v>
      </c>
      <c r="AY131" s="13" t="s">
        <v>152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159</v>
      </c>
      <c r="BK131" s="133">
        <f>ROUND(I131*H131,2)</f>
        <v>0</v>
      </c>
      <c r="BL131" s="13" t="s">
        <v>158</v>
      </c>
      <c r="BM131" s="132" t="s">
        <v>678</v>
      </c>
    </row>
    <row r="132" spans="2:65" s="1" customFormat="1" ht="24.2" customHeight="1">
      <c r="B132" s="120"/>
      <c r="C132" s="121" t="s">
        <v>159</v>
      </c>
      <c r="D132" s="121" t="s">
        <v>154</v>
      </c>
      <c r="E132" s="122" t="s">
        <v>679</v>
      </c>
      <c r="F132" s="123" t="s">
        <v>680</v>
      </c>
      <c r="G132" s="124" t="s">
        <v>200</v>
      </c>
      <c r="H132" s="125">
        <v>41.371000000000002</v>
      </c>
      <c r="I132" s="126"/>
      <c r="J132" s="126">
        <f>ROUND(I132*H132,2)</f>
        <v>0</v>
      </c>
      <c r="K132" s="127"/>
      <c r="L132" s="25"/>
      <c r="M132" s="128" t="s">
        <v>1</v>
      </c>
      <c r="N132" s="129" t="s">
        <v>40</v>
      </c>
      <c r="O132" s="130">
        <v>1.97</v>
      </c>
      <c r="P132" s="130">
        <f>O132*H132</f>
        <v>81.500870000000006</v>
      </c>
      <c r="Q132" s="130">
        <v>0</v>
      </c>
      <c r="R132" s="130">
        <f>Q132*H132</f>
        <v>0</v>
      </c>
      <c r="S132" s="130">
        <v>0.5</v>
      </c>
      <c r="T132" s="131">
        <f>S132*H132</f>
        <v>20.685500000000001</v>
      </c>
      <c r="AR132" s="132" t="s">
        <v>158</v>
      </c>
      <c r="AT132" s="132" t="s">
        <v>154</v>
      </c>
      <c r="AU132" s="132" t="s">
        <v>159</v>
      </c>
      <c r="AY132" s="13" t="s">
        <v>152</v>
      </c>
      <c r="BE132" s="133">
        <f>IF(N132="základná",J132,0)</f>
        <v>0</v>
      </c>
      <c r="BF132" s="133">
        <f>IF(N132="znížená",J132,0)</f>
        <v>0</v>
      </c>
      <c r="BG132" s="133">
        <f>IF(N132="zákl. prenesená",J132,0)</f>
        <v>0</v>
      </c>
      <c r="BH132" s="133">
        <f>IF(N132="zníž. prenesená",J132,0)</f>
        <v>0</v>
      </c>
      <c r="BI132" s="133">
        <f>IF(N132="nulová",J132,0)</f>
        <v>0</v>
      </c>
      <c r="BJ132" s="13" t="s">
        <v>159</v>
      </c>
      <c r="BK132" s="133">
        <f>ROUND(I132*H132,2)</f>
        <v>0</v>
      </c>
      <c r="BL132" s="13" t="s">
        <v>158</v>
      </c>
      <c r="BM132" s="132" t="s">
        <v>681</v>
      </c>
    </row>
    <row r="133" spans="2:65" s="1" customFormat="1" ht="24.2" customHeight="1">
      <c r="B133" s="120"/>
      <c r="C133" s="121" t="s">
        <v>164</v>
      </c>
      <c r="D133" s="121" t="s">
        <v>154</v>
      </c>
      <c r="E133" s="122" t="s">
        <v>682</v>
      </c>
      <c r="F133" s="123" t="s">
        <v>683</v>
      </c>
      <c r="G133" s="124" t="s">
        <v>226</v>
      </c>
      <c r="H133" s="125">
        <v>28.957999999999998</v>
      </c>
      <c r="I133" s="126"/>
      <c r="J133" s="126">
        <f>ROUND(I133*H133,2)</f>
        <v>0</v>
      </c>
      <c r="K133" s="127"/>
      <c r="L133" s="25"/>
      <c r="M133" s="128" t="s">
        <v>1</v>
      </c>
      <c r="N133" s="129" t="s">
        <v>40</v>
      </c>
      <c r="O133" s="130">
        <v>7.4999999999999997E-2</v>
      </c>
      <c r="P133" s="130">
        <f>O133*H133</f>
        <v>2.1718499999999996</v>
      </c>
      <c r="Q133" s="130">
        <v>0</v>
      </c>
      <c r="R133" s="130">
        <f>Q133*H133</f>
        <v>0</v>
      </c>
      <c r="S133" s="130">
        <v>0.04</v>
      </c>
      <c r="T133" s="131">
        <f>S133*H133</f>
        <v>1.15832</v>
      </c>
      <c r="AR133" s="132" t="s">
        <v>158</v>
      </c>
      <c r="AT133" s="132" t="s">
        <v>154</v>
      </c>
      <c r="AU133" s="132" t="s">
        <v>159</v>
      </c>
      <c r="AY133" s="13" t="s">
        <v>152</v>
      </c>
      <c r="BE133" s="133">
        <f>IF(N133="základná",J133,0)</f>
        <v>0</v>
      </c>
      <c r="BF133" s="133">
        <f>IF(N133="znížená",J133,0)</f>
        <v>0</v>
      </c>
      <c r="BG133" s="133">
        <f>IF(N133="zákl. prenesená",J133,0)</f>
        <v>0</v>
      </c>
      <c r="BH133" s="133">
        <f>IF(N133="zníž. prenesená",J133,0)</f>
        <v>0</v>
      </c>
      <c r="BI133" s="133">
        <f>IF(N133="nulová",J133,0)</f>
        <v>0</v>
      </c>
      <c r="BJ133" s="13" t="s">
        <v>159</v>
      </c>
      <c r="BK133" s="133">
        <f>ROUND(I133*H133,2)</f>
        <v>0</v>
      </c>
      <c r="BL133" s="13" t="s">
        <v>158</v>
      </c>
      <c r="BM133" s="132" t="s">
        <v>684</v>
      </c>
    </row>
    <row r="134" spans="2:65" s="1" customFormat="1" ht="24.2" customHeight="1">
      <c r="B134" s="120"/>
      <c r="C134" s="121" t="s">
        <v>158</v>
      </c>
      <c r="D134" s="121" t="s">
        <v>154</v>
      </c>
      <c r="E134" s="122" t="s">
        <v>685</v>
      </c>
      <c r="F134" s="123" t="s">
        <v>686</v>
      </c>
      <c r="G134" s="124" t="s">
        <v>157</v>
      </c>
      <c r="H134" s="125">
        <v>12.965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40</v>
      </c>
      <c r="O134" s="130">
        <v>3.85</v>
      </c>
      <c r="P134" s="130">
        <f>O134*H134</f>
        <v>49.91525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158</v>
      </c>
      <c r="AT134" s="132" t="s">
        <v>154</v>
      </c>
      <c r="AU134" s="132" t="s">
        <v>159</v>
      </c>
      <c r="AY134" s="13" t="s">
        <v>152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159</v>
      </c>
      <c r="BK134" s="133">
        <f>ROUND(I134*H134,2)</f>
        <v>0</v>
      </c>
      <c r="BL134" s="13" t="s">
        <v>158</v>
      </c>
      <c r="BM134" s="132" t="s">
        <v>687</v>
      </c>
    </row>
    <row r="135" spans="2:65" s="1" customFormat="1" ht="24.2" customHeight="1">
      <c r="B135" s="120"/>
      <c r="C135" s="121" t="s">
        <v>171</v>
      </c>
      <c r="D135" s="121" t="s">
        <v>154</v>
      </c>
      <c r="E135" s="122" t="s">
        <v>688</v>
      </c>
      <c r="F135" s="123" t="s">
        <v>689</v>
      </c>
      <c r="G135" s="124" t="s">
        <v>157</v>
      </c>
      <c r="H135" s="125">
        <v>12.965</v>
      </c>
      <c r="I135" s="126"/>
      <c r="J135" s="126">
        <f>ROUND(I135*H135,2)</f>
        <v>0</v>
      </c>
      <c r="K135" s="127"/>
      <c r="L135" s="25"/>
      <c r="M135" s="128" t="s">
        <v>1</v>
      </c>
      <c r="N135" s="129" t="s">
        <v>40</v>
      </c>
      <c r="O135" s="130">
        <v>0.77059</v>
      </c>
      <c r="P135" s="130">
        <f>O135*H135</f>
        <v>9.9906993499999999</v>
      </c>
      <c r="Q135" s="130">
        <v>0</v>
      </c>
      <c r="R135" s="130">
        <f>Q135*H135</f>
        <v>0</v>
      </c>
      <c r="S135" s="130">
        <v>0</v>
      </c>
      <c r="T135" s="131">
        <f>S135*H135</f>
        <v>0</v>
      </c>
      <c r="AR135" s="132" t="s">
        <v>158</v>
      </c>
      <c r="AT135" s="132" t="s">
        <v>154</v>
      </c>
      <c r="AU135" s="132" t="s">
        <v>159</v>
      </c>
      <c r="AY135" s="13" t="s">
        <v>152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159</v>
      </c>
      <c r="BK135" s="133">
        <f>ROUND(I135*H135,2)</f>
        <v>0</v>
      </c>
      <c r="BL135" s="13" t="s">
        <v>158</v>
      </c>
      <c r="BM135" s="132" t="s">
        <v>690</v>
      </c>
    </row>
    <row r="136" spans="2:65" s="11" customFormat="1" ht="22.7" customHeight="1">
      <c r="B136" s="109"/>
      <c r="D136" s="110" t="s">
        <v>73</v>
      </c>
      <c r="E136" s="118" t="s">
        <v>189</v>
      </c>
      <c r="F136" s="118" t="s">
        <v>281</v>
      </c>
      <c r="J136" s="119">
        <f>BK136</f>
        <v>0</v>
      </c>
      <c r="L136" s="109"/>
      <c r="M136" s="113"/>
      <c r="P136" s="114">
        <f>SUM(P137:P157)</f>
        <v>913.47827200000017</v>
      </c>
      <c r="R136" s="114">
        <f>SUM(R137:R157)</f>
        <v>4.6458052000000007</v>
      </c>
      <c r="T136" s="115">
        <f>SUM(T137:T157)</f>
        <v>80.413813999999988</v>
      </c>
      <c r="AR136" s="110" t="s">
        <v>82</v>
      </c>
      <c r="AT136" s="116" t="s">
        <v>73</v>
      </c>
      <c r="AU136" s="116" t="s">
        <v>82</v>
      </c>
      <c r="AY136" s="110" t="s">
        <v>152</v>
      </c>
      <c r="BK136" s="117">
        <f>SUM(BK137:BK157)</f>
        <v>0</v>
      </c>
    </row>
    <row r="137" spans="2:65" s="1" customFormat="1" ht="14.45" customHeight="1">
      <c r="B137" s="120"/>
      <c r="C137" s="121" t="s">
        <v>175</v>
      </c>
      <c r="D137" s="121" t="s">
        <v>154</v>
      </c>
      <c r="E137" s="122" t="s">
        <v>691</v>
      </c>
      <c r="F137" s="123" t="s">
        <v>692</v>
      </c>
      <c r="G137" s="124" t="s">
        <v>157</v>
      </c>
      <c r="H137" s="125">
        <v>22.835999999999999</v>
      </c>
      <c r="I137" s="126"/>
      <c r="J137" s="126">
        <f t="shared" ref="J137:J157" si="0">ROUND(I137*H137,2)</f>
        <v>0</v>
      </c>
      <c r="K137" s="127"/>
      <c r="L137" s="25"/>
      <c r="M137" s="128" t="s">
        <v>1</v>
      </c>
      <c r="N137" s="129" t="s">
        <v>40</v>
      </c>
      <c r="O137" s="130">
        <v>1.903</v>
      </c>
      <c r="P137" s="130">
        <f t="shared" ref="P137:P157" si="1">O137*H137</f>
        <v>43.456907999999999</v>
      </c>
      <c r="Q137" s="130">
        <v>0.20250000000000001</v>
      </c>
      <c r="R137" s="130">
        <f t="shared" ref="R137:R157" si="2">Q137*H137</f>
        <v>4.6242900000000002</v>
      </c>
      <c r="S137" s="130">
        <v>0</v>
      </c>
      <c r="T137" s="131">
        <f t="shared" ref="T137:T157" si="3">S137*H137</f>
        <v>0</v>
      </c>
      <c r="AR137" s="132" t="s">
        <v>158</v>
      </c>
      <c r="AT137" s="132" t="s">
        <v>154</v>
      </c>
      <c r="AU137" s="132" t="s">
        <v>159</v>
      </c>
      <c r="AY137" s="13" t="s">
        <v>152</v>
      </c>
      <c r="BE137" s="133">
        <f t="shared" ref="BE137:BE157" si="4">IF(N137="základná",J137,0)</f>
        <v>0</v>
      </c>
      <c r="BF137" s="133">
        <f t="shared" ref="BF137:BF157" si="5">IF(N137="znížená",J137,0)</f>
        <v>0</v>
      </c>
      <c r="BG137" s="133">
        <f t="shared" ref="BG137:BG157" si="6">IF(N137="zákl. prenesená",J137,0)</f>
        <v>0</v>
      </c>
      <c r="BH137" s="133">
        <f t="shared" ref="BH137:BH157" si="7">IF(N137="zníž. prenesená",J137,0)</f>
        <v>0</v>
      </c>
      <c r="BI137" s="133">
        <f t="shared" ref="BI137:BI157" si="8">IF(N137="nulová",J137,0)</f>
        <v>0</v>
      </c>
      <c r="BJ137" s="13" t="s">
        <v>159</v>
      </c>
      <c r="BK137" s="133">
        <f t="shared" ref="BK137:BK157" si="9">ROUND(I137*H137,2)</f>
        <v>0</v>
      </c>
      <c r="BL137" s="13" t="s">
        <v>158</v>
      </c>
      <c r="BM137" s="132" t="s">
        <v>693</v>
      </c>
    </row>
    <row r="138" spans="2:65" s="1" customFormat="1" ht="37.700000000000003" customHeight="1">
      <c r="B138" s="120"/>
      <c r="C138" s="121" t="s">
        <v>179</v>
      </c>
      <c r="D138" s="121" t="s">
        <v>154</v>
      </c>
      <c r="E138" s="122" t="s">
        <v>694</v>
      </c>
      <c r="F138" s="123" t="s">
        <v>695</v>
      </c>
      <c r="G138" s="124" t="s">
        <v>200</v>
      </c>
      <c r="H138" s="125">
        <v>276.62400000000002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40</v>
      </c>
      <c r="O138" s="130">
        <v>0.04</v>
      </c>
      <c r="P138" s="130">
        <f t="shared" si="1"/>
        <v>11.064960000000001</v>
      </c>
      <c r="Q138" s="130">
        <v>5.0000000000000002E-5</v>
      </c>
      <c r="R138" s="130">
        <f t="shared" si="2"/>
        <v>1.3831200000000002E-2</v>
      </c>
      <c r="S138" s="130">
        <v>0</v>
      </c>
      <c r="T138" s="131">
        <f t="shared" si="3"/>
        <v>0</v>
      </c>
      <c r="AR138" s="132" t="s">
        <v>158</v>
      </c>
      <c r="AT138" s="132" t="s">
        <v>154</v>
      </c>
      <c r="AU138" s="132" t="s">
        <v>159</v>
      </c>
      <c r="AY138" s="13" t="s">
        <v>152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159</v>
      </c>
      <c r="BK138" s="133">
        <f t="shared" si="9"/>
        <v>0</v>
      </c>
      <c r="BL138" s="13" t="s">
        <v>158</v>
      </c>
      <c r="BM138" s="132" t="s">
        <v>696</v>
      </c>
    </row>
    <row r="139" spans="2:65" s="1" customFormat="1" ht="14.45" customHeight="1">
      <c r="B139" s="120"/>
      <c r="C139" s="121" t="s">
        <v>183</v>
      </c>
      <c r="D139" s="121" t="s">
        <v>154</v>
      </c>
      <c r="E139" s="122" t="s">
        <v>294</v>
      </c>
      <c r="F139" s="123" t="s">
        <v>295</v>
      </c>
      <c r="G139" s="124" t="s">
        <v>200</v>
      </c>
      <c r="H139" s="125">
        <v>153.68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40</v>
      </c>
      <c r="O139" s="130">
        <v>0.32400000000000001</v>
      </c>
      <c r="P139" s="130">
        <f t="shared" si="1"/>
        <v>49.792320000000004</v>
      </c>
      <c r="Q139" s="130">
        <v>5.0000000000000002E-5</v>
      </c>
      <c r="R139" s="130">
        <f t="shared" si="2"/>
        <v>7.6840000000000007E-3</v>
      </c>
      <c r="S139" s="130">
        <v>0</v>
      </c>
      <c r="T139" s="131">
        <f t="shared" si="3"/>
        <v>0</v>
      </c>
      <c r="AR139" s="132" t="s">
        <v>158</v>
      </c>
      <c r="AT139" s="132" t="s">
        <v>154</v>
      </c>
      <c r="AU139" s="132" t="s">
        <v>159</v>
      </c>
      <c r="AY139" s="13" t="s">
        <v>152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159</v>
      </c>
      <c r="BK139" s="133">
        <f t="shared" si="9"/>
        <v>0</v>
      </c>
      <c r="BL139" s="13" t="s">
        <v>158</v>
      </c>
      <c r="BM139" s="132" t="s">
        <v>697</v>
      </c>
    </row>
    <row r="140" spans="2:65" s="1" customFormat="1" ht="37.700000000000003" customHeight="1">
      <c r="B140" s="120"/>
      <c r="C140" s="121" t="s">
        <v>189</v>
      </c>
      <c r="D140" s="121" t="s">
        <v>154</v>
      </c>
      <c r="E140" s="122" t="s">
        <v>698</v>
      </c>
      <c r="F140" s="123" t="s">
        <v>699</v>
      </c>
      <c r="G140" s="124" t="s">
        <v>200</v>
      </c>
      <c r="H140" s="125">
        <v>53.564999999999998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40</v>
      </c>
      <c r="O140" s="130">
        <v>0.16400000000000001</v>
      </c>
      <c r="P140" s="130">
        <f t="shared" si="1"/>
        <v>8.7846600000000006</v>
      </c>
      <c r="Q140" s="130">
        <v>0</v>
      </c>
      <c r="R140" s="130">
        <f t="shared" si="2"/>
        <v>0</v>
      </c>
      <c r="S140" s="130">
        <v>0.19600000000000001</v>
      </c>
      <c r="T140" s="131">
        <f t="shared" si="3"/>
        <v>10.49874</v>
      </c>
      <c r="AR140" s="132" t="s">
        <v>158</v>
      </c>
      <c r="AT140" s="132" t="s">
        <v>154</v>
      </c>
      <c r="AU140" s="132" t="s">
        <v>159</v>
      </c>
      <c r="AY140" s="13" t="s">
        <v>152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159</v>
      </c>
      <c r="BK140" s="133">
        <f t="shared" si="9"/>
        <v>0</v>
      </c>
      <c r="BL140" s="13" t="s">
        <v>158</v>
      </c>
      <c r="BM140" s="132" t="s">
        <v>700</v>
      </c>
    </row>
    <row r="141" spans="2:65" s="1" customFormat="1" ht="24.2" customHeight="1">
      <c r="B141" s="120"/>
      <c r="C141" s="121" t="s">
        <v>193</v>
      </c>
      <c r="D141" s="121" t="s">
        <v>154</v>
      </c>
      <c r="E141" s="122" t="s">
        <v>701</v>
      </c>
      <c r="F141" s="123" t="s">
        <v>702</v>
      </c>
      <c r="G141" s="124" t="s">
        <v>157</v>
      </c>
      <c r="H141" s="125">
        <v>2.944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40</v>
      </c>
      <c r="O141" s="130">
        <v>2.464</v>
      </c>
      <c r="P141" s="130">
        <f t="shared" si="1"/>
        <v>7.254016</v>
      </c>
      <c r="Q141" s="130">
        <v>0</v>
      </c>
      <c r="R141" s="130">
        <f t="shared" si="2"/>
        <v>0</v>
      </c>
      <c r="S141" s="130">
        <v>1.633</v>
      </c>
      <c r="T141" s="131">
        <f t="shared" si="3"/>
        <v>4.8075520000000003</v>
      </c>
      <c r="AR141" s="132" t="s">
        <v>158</v>
      </c>
      <c r="AT141" s="132" t="s">
        <v>154</v>
      </c>
      <c r="AU141" s="132" t="s">
        <v>159</v>
      </c>
      <c r="AY141" s="13" t="s">
        <v>152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159</v>
      </c>
      <c r="BK141" s="133">
        <f t="shared" si="9"/>
        <v>0</v>
      </c>
      <c r="BL141" s="13" t="s">
        <v>158</v>
      </c>
      <c r="BM141" s="132" t="s">
        <v>703</v>
      </c>
    </row>
    <row r="142" spans="2:65" s="1" customFormat="1" ht="37.700000000000003" customHeight="1">
      <c r="B142" s="120"/>
      <c r="C142" s="121" t="s">
        <v>197</v>
      </c>
      <c r="D142" s="121" t="s">
        <v>154</v>
      </c>
      <c r="E142" s="122" t="s">
        <v>704</v>
      </c>
      <c r="F142" s="123" t="s">
        <v>705</v>
      </c>
      <c r="G142" s="124" t="s">
        <v>157</v>
      </c>
      <c r="H142" s="125">
        <v>8.4559999999999995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40</v>
      </c>
      <c r="O142" s="130">
        <v>4.609</v>
      </c>
      <c r="P142" s="130">
        <f t="shared" si="1"/>
        <v>38.973703999999998</v>
      </c>
      <c r="Q142" s="130">
        <v>0</v>
      </c>
      <c r="R142" s="130">
        <f t="shared" si="2"/>
        <v>0</v>
      </c>
      <c r="S142" s="130">
        <v>2.2000000000000002</v>
      </c>
      <c r="T142" s="131">
        <f t="shared" si="3"/>
        <v>18.603200000000001</v>
      </c>
      <c r="AR142" s="132" t="s">
        <v>158</v>
      </c>
      <c r="AT142" s="132" t="s">
        <v>154</v>
      </c>
      <c r="AU142" s="132" t="s">
        <v>159</v>
      </c>
      <c r="AY142" s="13" t="s">
        <v>152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159</v>
      </c>
      <c r="BK142" s="133">
        <f t="shared" si="9"/>
        <v>0</v>
      </c>
      <c r="BL142" s="13" t="s">
        <v>158</v>
      </c>
      <c r="BM142" s="132" t="s">
        <v>706</v>
      </c>
    </row>
    <row r="143" spans="2:65" s="1" customFormat="1" ht="24.2" customHeight="1">
      <c r="B143" s="120"/>
      <c r="C143" s="121" t="s">
        <v>202</v>
      </c>
      <c r="D143" s="121" t="s">
        <v>154</v>
      </c>
      <c r="E143" s="122" t="s">
        <v>707</v>
      </c>
      <c r="F143" s="123" t="s">
        <v>708</v>
      </c>
      <c r="G143" s="124" t="s">
        <v>157</v>
      </c>
      <c r="H143" s="125">
        <v>11.157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40</v>
      </c>
      <c r="O143" s="130">
        <v>13.179</v>
      </c>
      <c r="P143" s="130">
        <f t="shared" si="1"/>
        <v>147.03810300000001</v>
      </c>
      <c r="Q143" s="130">
        <v>0</v>
      </c>
      <c r="R143" s="130">
        <f t="shared" si="2"/>
        <v>0</v>
      </c>
      <c r="S143" s="130">
        <v>2.2000000000000002</v>
      </c>
      <c r="T143" s="131">
        <f t="shared" si="3"/>
        <v>24.545400000000001</v>
      </c>
      <c r="AR143" s="132" t="s">
        <v>158</v>
      </c>
      <c r="AT143" s="132" t="s">
        <v>154</v>
      </c>
      <c r="AU143" s="132" t="s">
        <v>159</v>
      </c>
      <c r="AY143" s="13" t="s">
        <v>152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159</v>
      </c>
      <c r="BK143" s="133">
        <f t="shared" si="9"/>
        <v>0</v>
      </c>
      <c r="BL143" s="13" t="s">
        <v>158</v>
      </c>
      <c r="BM143" s="132" t="s">
        <v>709</v>
      </c>
    </row>
    <row r="144" spans="2:65" s="1" customFormat="1" ht="24.2" customHeight="1">
      <c r="B144" s="120"/>
      <c r="C144" s="121" t="s">
        <v>207</v>
      </c>
      <c r="D144" s="121" t="s">
        <v>154</v>
      </c>
      <c r="E144" s="122" t="s">
        <v>710</v>
      </c>
      <c r="F144" s="123" t="s">
        <v>711</v>
      </c>
      <c r="G144" s="124" t="s">
        <v>200</v>
      </c>
      <c r="H144" s="125">
        <v>27.63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0.16600000000000001</v>
      </c>
      <c r="P144" s="130">
        <f t="shared" si="1"/>
        <v>4.5865799999999997</v>
      </c>
      <c r="Q144" s="130">
        <v>0</v>
      </c>
      <c r="R144" s="130">
        <f t="shared" si="2"/>
        <v>0</v>
      </c>
      <c r="S144" s="130">
        <v>0.02</v>
      </c>
      <c r="T144" s="131">
        <f t="shared" si="3"/>
        <v>0.55259999999999998</v>
      </c>
      <c r="AR144" s="132" t="s">
        <v>158</v>
      </c>
      <c r="AT144" s="132" t="s">
        <v>154</v>
      </c>
      <c r="AU144" s="132" t="s">
        <v>159</v>
      </c>
      <c r="AY144" s="13" t="s">
        <v>152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159</v>
      </c>
      <c r="BK144" s="133">
        <f t="shared" si="9"/>
        <v>0</v>
      </c>
      <c r="BL144" s="13" t="s">
        <v>158</v>
      </c>
      <c r="BM144" s="132" t="s">
        <v>712</v>
      </c>
    </row>
    <row r="145" spans="2:65" s="1" customFormat="1" ht="24.2" customHeight="1">
      <c r="B145" s="120"/>
      <c r="C145" s="121" t="s">
        <v>210</v>
      </c>
      <c r="D145" s="121" t="s">
        <v>154</v>
      </c>
      <c r="E145" s="122" t="s">
        <v>713</v>
      </c>
      <c r="F145" s="123" t="s">
        <v>714</v>
      </c>
      <c r="G145" s="124" t="s">
        <v>215</v>
      </c>
      <c r="H145" s="125">
        <v>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21.92</v>
      </c>
      <c r="P145" s="130">
        <f t="shared" si="1"/>
        <v>21.92</v>
      </c>
      <c r="Q145" s="130">
        <v>0</v>
      </c>
      <c r="R145" s="130">
        <f t="shared" si="2"/>
        <v>0</v>
      </c>
      <c r="S145" s="130">
        <v>2.4740000000000002</v>
      </c>
      <c r="T145" s="131">
        <f t="shared" si="3"/>
        <v>2.4740000000000002</v>
      </c>
      <c r="AR145" s="132" t="s">
        <v>158</v>
      </c>
      <c r="AT145" s="132" t="s">
        <v>154</v>
      </c>
      <c r="AU145" s="132" t="s">
        <v>159</v>
      </c>
      <c r="AY145" s="13" t="s">
        <v>152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159</v>
      </c>
      <c r="BK145" s="133">
        <f t="shared" si="9"/>
        <v>0</v>
      </c>
      <c r="BL145" s="13" t="s">
        <v>158</v>
      </c>
      <c r="BM145" s="132" t="s">
        <v>715</v>
      </c>
    </row>
    <row r="146" spans="2:65" s="1" customFormat="1" ht="24.2" customHeight="1">
      <c r="B146" s="120"/>
      <c r="C146" s="121" t="s">
        <v>716</v>
      </c>
      <c r="D146" s="121" t="s">
        <v>154</v>
      </c>
      <c r="E146" s="122" t="s">
        <v>717</v>
      </c>
      <c r="F146" s="123" t="s">
        <v>718</v>
      </c>
      <c r="G146" s="124" t="s">
        <v>200</v>
      </c>
      <c r="H146" s="125">
        <v>56.908000000000001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0.48099999999999998</v>
      </c>
      <c r="P146" s="130">
        <f t="shared" si="1"/>
        <v>27.372748000000001</v>
      </c>
      <c r="Q146" s="130">
        <v>0</v>
      </c>
      <c r="R146" s="130">
        <f t="shared" si="2"/>
        <v>0</v>
      </c>
      <c r="S146" s="130">
        <v>5.7000000000000002E-2</v>
      </c>
      <c r="T146" s="131">
        <f t="shared" si="3"/>
        <v>3.2437560000000003</v>
      </c>
      <c r="AR146" s="132" t="s">
        <v>158</v>
      </c>
      <c r="AT146" s="132" t="s">
        <v>154</v>
      </c>
      <c r="AU146" s="132" t="s">
        <v>159</v>
      </c>
      <c r="AY146" s="13" t="s">
        <v>152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159</v>
      </c>
      <c r="BK146" s="133">
        <f t="shared" si="9"/>
        <v>0</v>
      </c>
      <c r="BL146" s="13" t="s">
        <v>158</v>
      </c>
      <c r="BM146" s="132" t="s">
        <v>719</v>
      </c>
    </row>
    <row r="147" spans="2:65" s="1" customFormat="1" ht="14.45" customHeight="1">
      <c r="B147" s="120"/>
      <c r="C147" s="121" t="s">
        <v>320</v>
      </c>
      <c r="D147" s="121" t="s">
        <v>154</v>
      </c>
      <c r="E147" s="122" t="s">
        <v>720</v>
      </c>
      <c r="F147" s="123" t="s">
        <v>721</v>
      </c>
      <c r="G147" s="124" t="s">
        <v>226</v>
      </c>
      <c r="H147" s="125">
        <v>38.72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0.188</v>
      </c>
      <c r="P147" s="130">
        <f t="shared" si="1"/>
        <v>7.2793599999999996</v>
      </c>
      <c r="Q147" s="130">
        <v>0</v>
      </c>
      <c r="R147" s="130">
        <f t="shared" si="2"/>
        <v>0</v>
      </c>
      <c r="S147" s="130">
        <v>8.0000000000000002E-3</v>
      </c>
      <c r="T147" s="131">
        <f t="shared" si="3"/>
        <v>0.30975999999999998</v>
      </c>
      <c r="AR147" s="132" t="s">
        <v>158</v>
      </c>
      <c r="AT147" s="132" t="s">
        <v>154</v>
      </c>
      <c r="AU147" s="132" t="s">
        <v>159</v>
      </c>
      <c r="AY147" s="13" t="s">
        <v>152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159</v>
      </c>
      <c r="BK147" s="133">
        <f t="shared" si="9"/>
        <v>0</v>
      </c>
      <c r="BL147" s="13" t="s">
        <v>158</v>
      </c>
      <c r="BM147" s="132" t="s">
        <v>722</v>
      </c>
    </row>
    <row r="148" spans="2:65" s="1" customFormat="1" ht="14.45" customHeight="1">
      <c r="B148" s="120"/>
      <c r="C148" s="121" t="s">
        <v>723</v>
      </c>
      <c r="D148" s="121" t="s">
        <v>154</v>
      </c>
      <c r="E148" s="122" t="s">
        <v>724</v>
      </c>
      <c r="F148" s="123" t="s">
        <v>725</v>
      </c>
      <c r="G148" s="124" t="s">
        <v>226</v>
      </c>
      <c r="H148" s="125">
        <v>60.88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0.34399999999999997</v>
      </c>
      <c r="P148" s="130">
        <f t="shared" si="1"/>
        <v>20.942719999999998</v>
      </c>
      <c r="Q148" s="130">
        <v>0</v>
      </c>
      <c r="R148" s="130">
        <f t="shared" si="2"/>
        <v>0</v>
      </c>
      <c r="S148" s="130">
        <v>5.0000000000000001E-3</v>
      </c>
      <c r="T148" s="131">
        <f t="shared" si="3"/>
        <v>0.3044</v>
      </c>
      <c r="AR148" s="132" t="s">
        <v>158</v>
      </c>
      <c r="AT148" s="132" t="s">
        <v>154</v>
      </c>
      <c r="AU148" s="132" t="s">
        <v>159</v>
      </c>
      <c r="AY148" s="13" t="s">
        <v>152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159</v>
      </c>
      <c r="BK148" s="133">
        <f t="shared" si="9"/>
        <v>0</v>
      </c>
      <c r="BL148" s="13" t="s">
        <v>158</v>
      </c>
      <c r="BM148" s="132" t="s">
        <v>726</v>
      </c>
    </row>
    <row r="149" spans="2:65" s="1" customFormat="1" ht="24.2" customHeight="1">
      <c r="B149" s="120"/>
      <c r="C149" s="121" t="s">
        <v>727</v>
      </c>
      <c r="D149" s="121" t="s">
        <v>154</v>
      </c>
      <c r="E149" s="122" t="s">
        <v>728</v>
      </c>
      <c r="F149" s="123" t="s">
        <v>729</v>
      </c>
      <c r="G149" s="124" t="s">
        <v>200</v>
      </c>
      <c r="H149" s="125">
        <v>187.74299999999999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0.65400000000000003</v>
      </c>
      <c r="P149" s="130">
        <f t="shared" si="1"/>
        <v>122.783922</v>
      </c>
      <c r="Q149" s="130">
        <v>0</v>
      </c>
      <c r="R149" s="130">
        <f t="shared" si="2"/>
        <v>0</v>
      </c>
      <c r="S149" s="130">
        <v>6.0999999999999999E-2</v>
      </c>
      <c r="T149" s="131">
        <f t="shared" si="3"/>
        <v>11.452323</v>
      </c>
      <c r="AR149" s="132" t="s">
        <v>158</v>
      </c>
      <c r="AT149" s="132" t="s">
        <v>154</v>
      </c>
      <c r="AU149" s="132" t="s">
        <v>159</v>
      </c>
      <c r="AY149" s="13" t="s">
        <v>152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159</v>
      </c>
      <c r="BK149" s="133">
        <f t="shared" si="9"/>
        <v>0</v>
      </c>
      <c r="BL149" s="13" t="s">
        <v>158</v>
      </c>
      <c r="BM149" s="132" t="s">
        <v>730</v>
      </c>
    </row>
    <row r="150" spans="2:65" s="1" customFormat="1" ht="37.700000000000003" customHeight="1">
      <c r="B150" s="120"/>
      <c r="C150" s="121" t="s">
        <v>731</v>
      </c>
      <c r="D150" s="121" t="s">
        <v>154</v>
      </c>
      <c r="E150" s="122" t="s">
        <v>732</v>
      </c>
      <c r="F150" s="123" t="s">
        <v>733</v>
      </c>
      <c r="G150" s="124" t="s">
        <v>200</v>
      </c>
      <c r="H150" s="125">
        <v>45.697000000000003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0.55300000000000005</v>
      </c>
      <c r="P150" s="130">
        <f t="shared" si="1"/>
        <v>25.270441000000005</v>
      </c>
      <c r="Q150" s="130">
        <v>0</v>
      </c>
      <c r="R150" s="130">
        <f t="shared" si="2"/>
        <v>0</v>
      </c>
      <c r="S150" s="130">
        <v>6.8000000000000005E-2</v>
      </c>
      <c r="T150" s="131">
        <f t="shared" si="3"/>
        <v>3.1073960000000005</v>
      </c>
      <c r="AR150" s="132" t="s">
        <v>158</v>
      </c>
      <c r="AT150" s="132" t="s">
        <v>154</v>
      </c>
      <c r="AU150" s="132" t="s">
        <v>159</v>
      </c>
      <c r="AY150" s="13" t="s">
        <v>152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159</v>
      </c>
      <c r="BK150" s="133">
        <f t="shared" si="9"/>
        <v>0</v>
      </c>
      <c r="BL150" s="13" t="s">
        <v>158</v>
      </c>
      <c r="BM150" s="132" t="s">
        <v>734</v>
      </c>
    </row>
    <row r="151" spans="2:65" s="1" customFormat="1" ht="37.700000000000003" customHeight="1">
      <c r="B151" s="120"/>
      <c r="C151" s="121" t="s">
        <v>735</v>
      </c>
      <c r="D151" s="121" t="s">
        <v>154</v>
      </c>
      <c r="E151" s="122" t="s">
        <v>736</v>
      </c>
      <c r="F151" s="123" t="s">
        <v>737</v>
      </c>
      <c r="G151" s="124" t="s">
        <v>200</v>
      </c>
      <c r="H151" s="125">
        <v>5.7830000000000004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0.64300000000000002</v>
      </c>
      <c r="P151" s="130">
        <f t="shared" si="1"/>
        <v>3.7184690000000002</v>
      </c>
      <c r="Q151" s="130">
        <v>0</v>
      </c>
      <c r="R151" s="130">
        <f t="shared" si="2"/>
        <v>0</v>
      </c>
      <c r="S151" s="130">
        <v>8.8999999999999996E-2</v>
      </c>
      <c r="T151" s="131">
        <f t="shared" si="3"/>
        <v>0.51468700000000001</v>
      </c>
      <c r="AR151" s="132" t="s">
        <v>158</v>
      </c>
      <c r="AT151" s="132" t="s">
        <v>154</v>
      </c>
      <c r="AU151" s="132" t="s">
        <v>159</v>
      </c>
      <c r="AY151" s="13" t="s">
        <v>152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159</v>
      </c>
      <c r="BK151" s="133">
        <f t="shared" si="9"/>
        <v>0</v>
      </c>
      <c r="BL151" s="13" t="s">
        <v>158</v>
      </c>
      <c r="BM151" s="132" t="s">
        <v>738</v>
      </c>
    </row>
    <row r="152" spans="2:65" s="1" customFormat="1" ht="14.45" customHeight="1">
      <c r="B152" s="120"/>
      <c r="C152" s="121" t="s">
        <v>739</v>
      </c>
      <c r="D152" s="121" t="s">
        <v>154</v>
      </c>
      <c r="E152" s="122" t="s">
        <v>740</v>
      </c>
      <c r="F152" s="123" t="s">
        <v>741</v>
      </c>
      <c r="G152" s="124" t="s">
        <v>186</v>
      </c>
      <c r="H152" s="125">
        <v>146.31100000000001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0.59799999999999998</v>
      </c>
      <c r="P152" s="130">
        <f t="shared" si="1"/>
        <v>87.493977999999998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158</v>
      </c>
      <c r="AT152" s="132" t="s">
        <v>154</v>
      </c>
      <c r="AU152" s="132" t="s">
        <v>159</v>
      </c>
      <c r="AY152" s="13" t="s">
        <v>152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159</v>
      </c>
      <c r="BK152" s="133">
        <f t="shared" si="9"/>
        <v>0</v>
      </c>
      <c r="BL152" s="13" t="s">
        <v>158</v>
      </c>
      <c r="BM152" s="132" t="s">
        <v>742</v>
      </c>
    </row>
    <row r="153" spans="2:65" s="1" customFormat="1" ht="24.2" customHeight="1">
      <c r="B153" s="120"/>
      <c r="C153" s="121" t="s">
        <v>743</v>
      </c>
      <c r="D153" s="121" t="s">
        <v>154</v>
      </c>
      <c r="E153" s="122" t="s">
        <v>744</v>
      </c>
      <c r="F153" s="123" t="s">
        <v>745</v>
      </c>
      <c r="G153" s="124" t="s">
        <v>186</v>
      </c>
      <c r="H153" s="125">
        <v>1316.799</v>
      </c>
      <c r="I153" s="126"/>
      <c r="J153" s="126">
        <f t="shared" si="0"/>
        <v>0</v>
      </c>
      <c r="K153" s="127"/>
      <c r="L153" s="25"/>
      <c r="M153" s="128" t="s">
        <v>1</v>
      </c>
      <c r="N153" s="129" t="s">
        <v>40</v>
      </c>
      <c r="O153" s="130">
        <v>7.0000000000000001E-3</v>
      </c>
      <c r="P153" s="130">
        <f t="shared" si="1"/>
        <v>9.2175930000000008</v>
      </c>
      <c r="Q153" s="130">
        <v>0</v>
      </c>
      <c r="R153" s="130">
        <f t="shared" si="2"/>
        <v>0</v>
      </c>
      <c r="S153" s="130">
        <v>0</v>
      </c>
      <c r="T153" s="131">
        <f t="shared" si="3"/>
        <v>0</v>
      </c>
      <c r="AR153" s="132" t="s">
        <v>158</v>
      </c>
      <c r="AT153" s="132" t="s">
        <v>154</v>
      </c>
      <c r="AU153" s="132" t="s">
        <v>159</v>
      </c>
      <c r="AY153" s="13" t="s">
        <v>152</v>
      </c>
      <c r="BE153" s="133">
        <f t="shared" si="4"/>
        <v>0</v>
      </c>
      <c r="BF153" s="133">
        <f t="shared" si="5"/>
        <v>0</v>
      </c>
      <c r="BG153" s="133">
        <f t="shared" si="6"/>
        <v>0</v>
      </c>
      <c r="BH153" s="133">
        <f t="shared" si="7"/>
        <v>0</v>
      </c>
      <c r="BI153" s="133">
        <f t="shared" si="8"/>
        <v>0</v>
      </c>
      <c r="BJ153" s="13" t="s">
        <v>159</v>
      </c>
      <c r="BK153" s="133">
        <f t="shared" si="9"/>
        <v>0</v>
      </c>
      <c r="BL153" s="13" t="s">
        <v>158</v>
      </c>
      <c r="BM153" s="132" t="s">
        <v>746</v>
      </c>
    </row>
    <row r="154" spans="2:65" s="1" customFormat="1" ht="24.2" customHeight="1">
      <c r="B154" s="120"/>
      <c r="C154" s="121" t="s">
        <v>7</v>
      </c>
      <c r="D154" s="121" t="s">
        <v>154</v>
      </c>
      <c r="E154" s="122" t="s">
        <v>747</v>
      </c>
      <c r="F154" s="123" t="s">
        <v>748</v>
      </c>
      <c r="G154" s="124" t="s">
        <v>186</v>
      </c>
      <c r="H154" s="125">
        <v>146.31100000000001</v>
      </c>
      <c r="I154" s="126"/>
      <c r="J154" s="126">
        <f t="shared" si="0"/>
        <v>0</v>
      </c>
      <c r="K154" s="127"/>
      <c r="L154" s="25"/>
      <c r="M154" s="128" t="s">
        <v>1</v>
      </c>
      <c r="N154" s="129" t="s">
        <v>40</v>
      </c>
      <c r="O154" s="130">
        <v>0.89</v>
      </c>
      <c r="P154" s="130">
        <f t="shared" si="1"/>
        <v>130.21679</v>
      </c>
      <c r="Q154" s="130">
        <v>0</v>
      </c>
      <c r="R154" s="130">
        <f t="shared" si="2"/>
        <v>0</v>
      </c>
      <c r="S154" s="130">
        <v>0</v>
      </c>
      <c r="T154" s="131">
        <f t="shared" si="3"/>
        <v>0</v>
      </c>
      <c r="AR154" s="132" t="s">
        <v>158</v>
      </c>
      <c r="AT154" s="132" t="s">
        <v>154</v>
      </c>
      <c r="AU154" s="132" t="s">
        <v>159</v>
      </c>
      <c r="AY154" s="13" t="s">
        <v>152</v>
      </c>
      <c r="BE154" s="133">
        <f t="shared" si="4"/>
        <v>0</v>
      </c>
      <c r="BF154" s="133">
        <f t="shared" si="5"/>
        <v>0</v>
      </c>
      <c r="BG154" s="133">
        <f t="shared" si="6"/>
        <v>0</v>
      </c>
      <c r="BH154" s="133">
        <f t="shared" si="7"/>
        <v>0</v>
      </c>
      <c r="BI154" s="133">
        <f t="shared" si="8"/>
        <v>0</v>
      </c>
      <c r="BJ154" s="13" t="s">
        <v>159</v>
      </c>
      <c r="BK154" s="133">
        <f t="shared" si="9"/>
        <v>0</v>
      </c>
      <c r="BL154" s="13" t="s">
        <v>158</v>
      </c>
      <c r="BM154" s="132" t="s">
        <v>749</v>
      </c>
    </row>
    <row r="155" spans="2:65" s="1" customFormat="1" ht="24.2" customHeight="1">
      <c r="B155" s="120"/>
      <c r="C155" s="121" t="s">
        <v>750</v>
      </c>
      <c r="D155" s="121" t="s">
        <v>154</v>
      </c>
      <c r="E155" s="122" t="s">
        <v>751</v>
      </c>
      <c r="F155" s="123" t="s">
        <v>752</v>
      </c>
      <c r="G155" s="124" t="s">
        <v>186</v>
      </c>
      <c r="H155" s="125">
        <v>1463.11</v>
      </c>
      <c r="I155" s="126"/>
      <c r="J155" s="126">
        <f t="shared" si="0"/>
        <v>0</v>
      </c>
      <c r="K155" s="127"/>
      <c r="L155" s="25"/>
      <c r="M155" s="128" t="s">
        <v>1</v>
      </c>
      <c r="N155" s="129" t="s">
        <v>40</v>
      </c>
      <c r="O155" s="130">
        <v>0.1</v>
      </c>
      <c r="P155" s="130">
        <f t="shared" si="1"/>
        <v>146.31100000000001</v>
      </c>
      <c r="Q155" s="130">
        <v>0</v>
      </c>
      <c r="R155" s="130">
        <f t="shared" si="2"/>
        <v>0</v>
      </c>
      <c r="S155" s="130">
        <v>0</v>
      </c>
      <c r="T155" s="131">
        <f t="shared" si="3"/>
        <v>0</v>
      </c>
      <c r="AR155" s="132" t="s">
        <v>158</v>
      </c>
      <c r="AT155" s="132" t="s">
        <v>154</v>
      </c>
      <c r="AU155" s="132" t="s">
        <v>159</v>
      </c>
      <c r="AY155" s="13" t="s">
        <v>152</v>
      </c>
      <c r="BE155" s="133">
        <f t="shared" si="4"/>
        <v>0</v>
      </c>
      <c r="BF155" s="133">
        <f t="shared" si="5"/>
        <v>0</v>
      </c>
      <c r="BG155" s="133">
        <f t="shared" si="6"/>
        <v>0</v>
      </c>
      <c r="BH155" s="133">
        <f t="shared" si="7"/>
        <v>0</v>
      </c>
      <c r="BI155" s="133">
        <f t="shared" si="8"/>
        <v>0</v>
      </c>
      <c r="BJ155" s="13" t="s">
        <v>159</v>
      </c>
      <c r="BK155" s="133">
        <f t="shared" si="9"/>
        <v>0</v>
      </c>
      <c r="BL155" s="13" t="s">
        <v>158</v>
      </c>
      <c r="BM155" s="132" t="s">
        <v>753</v>
      </c>
    </row>
    <row r="156" spans="2:65" s="1" customFormat="1" ht="24.2" customHeight="1">
      <c r="B156" s="120"/>
      <c r="C156" s="121" t="s">
        <v>754</v>
      </c>
      <c r="D156" s="121" t="s">
        <v>154</v>
      </c>
      <c r="E156" s="122" t="s">
        <v>755</v>
      </c>
      <c r="F156" s="123" t="s">
        <v>756</v>
      </c>
      <c r="G156" s="124" t="s">
        <v>186</v>
      </c>
      <c r="H156" s="125">
        <v>146.31100000000001</v>
      </c>
      <c r="I156" s="126"/>
      <c r="J156" s="126">
        <f t="shared" si="0"/>
        <v>0</v>
      </c>
      <c r="K156" s="127"/>
      <c r="L156" s="25"/>
      <c r="M156" s="128" t="s">
        <v>1</v>
      </c>
      <c r="N156" s="129" t="s">
        <v>40</v>
      </c>
      <c r="O156" s="130">
        <v>0</v>
      </c>
      <c r="P156" s="130">
        <f t="shared" si="1"/>
        <v>0</v>
      </c>
      <c r="Q156" s="130">
        <v>0</v>
      </c>
      <c r="R156" s="130">
        <f t="shared" si="2"/>
        <v>0</v>
      </c>
      <c r="S156" s="130">
        <v>0</v>
      </c>
      <c r="T156" s="131">
        <f t="shared" si="3"/>
        <v>0</v>
      </c>
      <c r="AR156" s="132" t="s">
        <v>158</v>
      </c>
      <c r="AT156" s="132" t="s">
        <v>154</v>
      </c>
      <c r="AU156" s="132" t="s">
        <v>159</v>
      </c>
      <c r="AY156" s="13" t="s">
        <v>152</v>
      </c>
      <c r="BE156" s="133">
        <f t="shared" si="4"/>
        <v>0</v>
      </c>
      <c r="BF156" s="133">
        <f t="shared" si="5"/>
        <v>0</v>
      </c>
      <c r="BG156" s="133">
        <f t="shared" si="6"/>
        <v>0</v>
      </c>
      <c r="BH156" s="133">
        <f t="shared" si="7"/>
        <v>0</v>
      </c>
      <c r="BI156" s="133">
        <f t="shared" si="8"/>
        <v>0</v>
      </c>
      <c r="BJ156" s="13" t="s">
        <v>159</v>
      </c>
      <c r="BK156" s="133">
        <f t="shared" si="9"/>
        <v>0</v>
      </c>
      <c r="BL156" s="13" t="s">
        <v>158</v>
      </c>
      <c r="BM156" s="132" t="s">
        <v>757</v>
      </c>
    </row>
    <row r="157" spans="2:65" s="1" customFormat="1" ht="14.45" customHeight="1">
      <c r="B157" s="120"/>
      <c r="C157" s="121" t="s">
        <v>758</v>
      </c>
      <c r="D157" s="121" t="s">
        <v>154</v>
      </c>
      <c r="E157" s="122" t="s">
        <v>759</v>
      </c>
      <c r="F157" s="123" t="s">
        <v>760</v>
      </c>
      <c r="G157" s="124" t="s">
        <v>215</v>
      </c>
      <c r="H157" s="125">
        <v>30</v>
      </c>
      <c r="I157" s="126"/>
      <c r="J157" s="126">
        <f t="shared" si="0"/>
        <v>0</v>
      </c>
      <c r="K157" s="127"/>
      <c r="L157" s="25"/>
      <c r="M157" s="128" t="s">
        <v>1</v>
      </c>
      <c r="N157" s="129" t="s">
        <v>40</v>
      </c>
      <c r="O157" s="130">
        <v>0</v>
      </c>
      <c r="P157" s="130">
        <f t="shared" si="1"/>
        <v>0</v>
      </c>
      <c r="Q157" s="130">
        <v>0</v>
      </c>
      <c r="R157" s="130">
        <f t="shared" si="2"/>
        <v>0</v>
      </c>
      <c r="S157" s="130">
        <v>0</v>
      </c>
      <c r="T157" s="131">
        <f t="shared" si="3"/>
        <v>0</v>
      </c>
      <c r="AR157" s="132" t="s">
        <v>158</v>
      </c>
      <c r="AT157" s="132" t="s">
        <v>154</v>
      </c>
      <c r="AU157" s="132" t="s">
        <v>159</v>
      </c>
      <c r="AY157" s="13" t="s">
        <v>152</v>
      </c>
      <c r="BE157" s="133">
        <f t="shared" si="4"/>
        <v>0</v>
      </c>
      <c r="BF157" s="133">
        <f t="shared" si="5"/>
        <v>0</v>
      </c>
      <c r="BG157" s="133">
        <f t="shared" si="6"/>
        <v>0</v>
      </c>
      <c r="BH157" s="133">
        <f t="shared" si="7"/>
        <v>0</v>
      </c>
      <c r="BI157" s="133">
        <f t="shared" si="8"/>
        <v>0</v>
      </c>
      <c r="BJ157" s="13" t="s">
        <v>159</v>
      </c>
      <c r="BK157" s="133">
        <f t="shared" si="9"/>
        <v>0</v>
      </c>
      <c r="BL157" s="13" t="s">
        <v>158</v>
      </c>
      <c r="BM157" s="132" t="s">
        <v>761</v>
      </c>
    </row>
    <row r="158" spans="2:65" s="11" customFormat="1" ht="22.7" customHeight="1">
      <c r="B158" s="109"/>
      <c r="D158" s="110" t="s">
        <v>73</v>
      </c>
      <c r="E158" s="118" t="s">
        <v>309</v>
      </c>
      <c r="F158" s="118" t="s">
        <v>310</v>
      </c>
      <c r="J158" s="119">
        <f>BK158</f>
        <v>0</v>
      </c>
      <c r="L158" s="109"/>
      <c r="M158" s="113"/>
      <c r="P158" s="114">
        <f>P159</f>
        <v>400.16058500000003</v>
      </c>
      <c r="R158" s="114">
        <f>R159</f>
        <v>0</v>
      </c>
      <c r="T158" s="115">
        <f>T159</f>
        <v>0</v>
      </c>
      <c r="AR158" s="110" t="s">
        <v>82</v>
      </c>
      <c r="AT158" s="116" t="s">
        <v>73</v>
      </c>
      <c r="AU158" s="116" t="s">
        <v>82</v>
      </c>
      <c r="AY158" s="110" t="s">
        <v>152</v>
      </c>
      <c r="BK158" s="117">
        <f>BK159</f>
        <v>0</v>
      </c>
    </row>
    <row r="159" spans="2:65" s="1" customFormat="1" ht="24.2" customHeight="1">
      <c r="B159" s="120"/>
      <c r="C159" s="121" t="s">
        <v>762</v>
      </c>
      <c r="D159" s="121" t="s">
        <v>154</v>
      </c>
      <c r="E159" s="122" t="s">
        <v>763</v>
      </c>
      <c r="F159" s="123" t="s">
        <v>764</v>
      </c>
      <c r="G159" s="124" t="s">
        <v>186</v>
      </c>
      <c r="H159" s="125">
        <v>146.31100000000001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40</v>
      </c>
      <c r="O159" s="130">
        <v>2.7349999999999999</v>
      </c>
      <c r="P159" s="130">
        <f>O159*H159</f>
        <v>400.16058500000003</v>
      </c>
      <c r="Q159" s="130">
        <v>0</v>
      </c>
      <c r="R159" s="130">
        <f>Q159*H159</f>
        <v>0</v>
      </c>
      <c r="S159" s="130">
        <v>0</v>
      </c>
      <c r="T159" s="131">
        <f>S159*H159</f>
        <v>0</v>
      </c>
      <c r="AR159" s="132" t="s">
        <v>158</v>
      </c>
      <c r="AT159" s="132" t="s">
        <v>154</v>
      </c>
      <c r="AU159" s="132" t="s">
        <v>159</v>
      </c>
      <c r="AY159" s="13" t="s">
        <v>152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159</v>
      </c>
      <c r="BK159" s="133">
        <f>ROUND(I159*H159,2)</f>
        <v>0</v>
      </c>
      <c r="BL159" s="13" t="s">
        <v>158</v>
      </c>
      <c r="BM159" s="132" t="s">
        <v>765</v>
      </c>
    </row>
    <row r="160" spans="2:65" s="11" customFormat="1" ht="26.1" customHeight="1">
      <c r="B160" s="109"/>
      <c r="D160" s="110" t="s">
        <v>73</v>
      </c>
      <c r="E160" s="111" t="s">
        <v>314</v>
      </c>
      <c r="F160" s="111" t="s">
        <v>315</v>
      </c>
      <c r="J160" s="112">
        <f>BK160</f>
        <v>0</v>
      </c>
      <c r="L160" s="109"/>
      <c r="M160" s="113"/>
      <c r="P160" s="114">
        <f>P161+P167+P170+P172+P178+P180+P182</f>
        <v>317.550477</v>
      </c>
      <c r="R160" s="114">
        <f>R161+R167+R170+R172+R178+R180+R182</f>
        <v>3.5789200000000007E-2</v>
      </c>
      <c r="T160" s="115">
        <f>T161+T167+T170+T172+T178+T180+T182</f>
        <v>24.067921860000002</v>
      </c>
      <c r="AR160" s="110" t="s">
        <v>159</v>
      </c>
      <c r="AT160" s="116" t="s">
        <v>73</v>
      </c>
      <c r="AU160" s="116" t="s">
        <v>74</v>
      </c>
      <c r="AY160" s="110" t="s">
        <v>152</v>
      </c>
      <c r="BK160" s="117">
        <f>BK161+BK167+BK170+BK172+BK178+BK180+BK182</f>
        <v>0</v>
      </c>
    </row>
    <row r="161" spans="2:65" s="11" customFormat="1" ht="22.7" customHeight="1">
      <c r="B161" s="109"/>
      <c r="D161" s="110" t="s">
        <v>73</v>
      </c>
      <c r="E161" s="118" t="s">
        <v>766</v>
      </c>
      <c r="F161" s="118" t="s">
        <v>767</v>
      </c>
      <c r="J161" s="119">
        <f>BK161</f>
        <v>0</v>
      </c>
      <c r="L161" s="109"/>
      <c r="M161" s="113"/>
      <c r="P161" s="114">
        <f>SUM(P162:P166)</f>
        <v>3.907</v>
      </c>
      <c r="R161" s="114">
        <f>SUM(R162:R166)</f>
        <v>0</v>
      </c>
      <c r="T161" s="115">
        <f>SUM(T162:T166)</f>
        <v>0.15661000000000003</v>
      </c>
      <c r="AR161" s="110" t="s">
        <v>159</v>
      </c>
      <c r="AT161" s="116" t="s">
        <v>73</v>
      </c>
      <c r="AU161" s="116" t="s">
        <v>82</v>
      </c>
      <c r="AY161" s="110" t="s">
        <v>152</v>
      </c>
      <c r="BK161" s="117">
        <f>SUM(BK162:BK166)</f>
        <v>0</v>
      </c>
    </row>
    <row r="162" spans="2:65" s="1" customFormat="1" ht="24.2" customHeight="1">
      <c r="B162" s="120"/>
      <c r="C162" s="121" t="s">
        <v>768</v>
      </c>
      <c r="D162" s="121" t="s">
        <v>154</v>
      </c>
      <c r="E162" s="122" t="s">
        <v>769</v>
      </c>
      <c r="F162" s="123" t="s">
        <v>770</v>
      </c>
      <c r="G162" s="124" t="s">
        <v>215</v>
      </c>
      <c r="H162" s="125">
        <v>3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40</v>
      </c>
      <c r="O162" s="130">
        <v>0.51800000000000002</v>
      </c>
      <c r="P162" s="130">
        <f>O162*H162</f>
        <v>1.554</v>
      </c>
      <c r="Q162" s="130">
        <v>0</v>
      </c>
      <c r="R162" s="130">
        <f>Q162*H162</f>
        <v>0</v>
      </c>
      <c r="S162" s="130">
        <v>1.933E-2</v>
      </c>
      <c r="T162" s="131">
        <f>S162*H162</f>
        <v>5.799E-2</v>
      </c>
      <c r="AR162" s="132" t="s">
        <v>320</v>
      </c>
      <c r="AT162" s="132" t="s">
        <v>154</v>
      </c>
      <c r="AU162" s="132" t="s">
        <v>159</v>
      </c>
      <c r="AY162" s="13" t="s">
        <v>152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159</v>
      </c>
      <c r="BK162" s="133">
        <f>ROUND(I162*H162,2)</f>
        <v>0</v>
      </c>
      <c r="BL162" s="13" t="s">
        <v>320</v>
      </c>
      <c r="BM162" s="132" t="s">
        <v>771</v>
      </c>
    </row>
    <row r="163" spans="2:65" s="1" customFormat="1" ht="24.2" customHeight="1">
      <c r="B163" s="120"/>
      <c r="C163" s="121" t="s">
        <v>772</v>
      </c>
      <c r="D163" s="121" t="s">
        <v>154</v>
      </c>
      <c r="E163" s="122" t="s">
        <v>773</v>
      </c>
      <c r="F163" s="123" t="s">
        <v>774</v>
      </c>
      <c r="G163" s="124" t="s">
        <v>215</v>
      </c>
      <c r="H163" s="125">
        <v>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40</v>
      </c>
      <c r="O163" s="130">
        <v>0.38100000000000001</v>
      </c>
      <c r="P163" s="130">
        <f>O163*H163</f>
        <v>0.38100000000000001</v>
      </c>
      <c r="Q163" s="130">
        <v>0</v>
      </c>
      <c r="R163" s="130">
        <f>Q163*H163</f>
        <v>0</v>
      </c>
      <c r="S163" s="130">
        <v>1.72E-2</v>
      </c>
      <c r="T163" s="131">
        <f>S163*H163</f>
        <v>1.72E-2</v>
      </c>
      <c r="AR163" s="132" t="s">
        <v>320</v>
      </c>
      <c r="AT163" s="132" t="s">
        <v>154</v>
      </c>
      <c r="AU163" s="132" t="s">
        <v>159</v>
      </c>
      <c r="AY163" s="13" t="s">
        <v>152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159</v>
      </c>
      <c r="BK163" s="133">
        <f>ROUND(I163*H163,2)</f>
        <v>0</v>
      </c>
      <c r="BL163" s="13" t="s">
        <v>320</v>
      </c>
      <c r="BM163" s="132" t="s">
        <v>775</v>
      </c>
    </row>
    <row r="164" spans="2:65" s="1" customFormat="1" ht="24.2" customHeight="1">
      <c r="B164" s="120"/>
      <c r="C164" s="121" t="s">
        <v>776</v>
      </c>
      <c r="D164" s="121" t="s">
        <v>154</v>
      </c>
      <c r="E164" s="122" t="s">
        <v>777</v>
      </c>
      <c r="F164" s="123" t="s">
        <v>778</v>
      </c>
      <c r="G164" s="124" t="s">
        <v>215</v>
      </c>
      <c r="H164" s="125">
        <v>2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0.34200000000000003</v>
      </c>
      <c r="P164" s="130">
        <f>O164*H164</f>
        <v>0.68400000000000005</v>
      </c>
      <c r="Q164" s="130">
        <v>0</v>
      </c>
      <c r="R164" s="130">
        <f>Q164*H164</f>
        <v>0</v>
      </c>
      <c r="S164" s="130">
        <v>1.9460000000000002E-2</v>
      </c>
      <c r="T164" s="131">
        <f>S164*H164</f>
        <v>3.8920000000000003E-2</v>
      </c>
      <c r="AR164" s="132" t="s">
        <v>320</v>
      </c>
      <c r="AT164" s="132" t="s">
        <v>154</v>
      </c>
      <c r="AU164" s="132" t="s">
        <v>159</v>
      </c>
      <c r="AY164" s="13" t="s">
        <v>152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159</v>
      </c>
      <c r="BK164" s="133">
        <f>ROUND(I164*H164,2)</f>
        <v>0</v>
      </c>
      <c r="BL164" s="13" t="s">
        <v>320</v>
      </c>
      <c r="BM164" s="132" t="s">
        <v>779</v>
      </c>
    </row>
    <row r="165" spans="2:65" s="1" customFormat="1" ht="24.2" customHeight="1">
      <c r="B165" s="120"/>
      <c r="C165" s="121" t="s">
        <v>780</v>
      </c>
      <c r="D165" s="121" t="s">
        <v>154</v>
      </c>
      <c r="E165" s="122" t="s">
        <v>781</v>
      </c>
      <c r="F165" s="123" t="s">
        <v>782</v>
      </c>
      <c r="G165" s="124" t="s">
        <v>215</v>
      </c>
      <c r="H165" s="125">
        <v>1</v>
      </c>
      <c r="I165" s="126"/>
      <c r="J165" s="126">
        <f>ROUND(I165*H165,2)</f>
        <v>0</v>
      </c>
      <c r="K165" s="127"/>
      <c r="L165" s="25"/>
      <c r="M165" s="128" t="s">
        <v>1</v>
      </c>
      <c r="N165" s="129" t="s">
        <v>40</v>
      </c>
      <c r="O165" s="130">
        <v>0.53800000000000003</v>
      </c>
      <c r="P165" s="130">
        <f>O165*H165</f>
        <v>0.53800000000000003</v>
      </c>
      <c r="Q165" s="130">
        <v>0</v>
      </c>
      <c r="R165" s="130">
        <f>Q165*H165</f>
        <v>0</v>
      </c>
      <c r="S165" s="130">
        <v>3.4700000000000002E-2</v>
      </c>
      <c r="T165" s="131">
        <f>S165*H165</f>
        <v>3.4700000000000002E-2</v>
      </c>
      <c r="AR165" s="132" t="s">
        <v>320</v>
      </c>
      <c r="AT165" s="132" t="s">
        <v>154</v>
      </c>
      <c r="AU165" s="132" t="s">
        <v>159</v>
      </c>
      <c r="AY165" s="13" t="s">
        <v>152</v>
      </c>
      <c r="BE165" s="133">
        <f>IF(N165="základná",J165,0)</f>
        <v>0</v>
      </c>
      <c r="BF165" s="133">
        <f>IF(N165="znížená",J165,0)</f>
        <v>0</v>
      </c>
      <c r="BG165" s="133">
        <f>IF(N165="zákl. prenesená",J165,0)</f>
        <v>0</v>
      </c>
      <c r="BH165" s="133">
        <f>IF(N165="zníž. prenesená",J165,0)</f>
        <v>0</v>
      </c>
      <c r="BI165" s="133">
        <f>IF(N165="nulová",J165,0)</f>
        <v>0</v>
      </c>
      <c r="BJ165" s="13" t="s">
        <v>159</v>
      </c>
      <c r="BK165" s="133">
        <f>ROUND(I165*H165,2)</f>
        <v>0</v>
      </c>
      <c r="BL165" s="13" t="s">
        <v>320</v>
      </c>
      <c r="BM165" s="132" t="s">
        <v>783</v>
      </c>
    </row>
    <row r="166" spans="2:65" s="1" customFormat="1" ht="24.2" customHeight="1">
      <c r="B166" s="120"/>
      <c r="C166" s="121" t="s">
        <v>328</v>
      </c>
      <c r="D166" s="121" t="s">
        <v>154</v>
      </c>
      <c r="E166" s="122" t="s">
        <v>784</v>
      </c>
      <c r="F166" s="123" t="s">
        <v>785</v>
      </c>
      <c r="G166" s="124" t="s">
        <v>215</v>
      </c>
      <c r="H166" s="125">
        <v>3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40</v>
      </c>
      <c r="O166" s="130">
        <v>0.25</v>
      </c>
      <c r="P166" s="130">
        <f>O166*H166</f>
        <v>0.75</v>
      </c>
      <c r="Q166" s="130">
        <v>0</v>
      </c>
      <c r="R166" s="130">
        <f>Q166*H166</f>
        <v>0</v>
      </c>
      <c r="S166" s="130">
        <v>2.5999999999999999E-3</v>
      </c>
      <c r="T166" s="131">
        <f>S166*H166</f>
        <v>7.7999999999999996E-3</v>
      </c>
      <c r="AR166" s="132" t="s">
        <v>320</v>
      </c>
      <c r="AT166" s="132" t="s">
        <v>154</v>
      </c>
      <c r="AU166" s="132" t="s">
        <v>159</v>
      </c>
      <c r="AY166" s="13" t="s">
        <v>152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159</v>
      </c>
      <c r="BK166" s="133">
        <f>ROUND(I166*H166,2)</f>
        <v>0</v>
      </c>
      <c r="BL166" s="13" t="s">
        <v>320</v>
      </c>
      <c r="BM166" s="132" t="s">
        <v>786</v>
      </c>
    </row>
    <row r="167" spans="2:65" s="11" customFormat="1" ht="22.7" customHeight="1">
      <c r="B167" s="109"/>
      <c r="D167" s="110" t="s">
        <v>73</v>
      </c>
      <c r="E167" s="118" t="s">
        <v>787</v>
      </c>
      <c r="F167" s="118" t="s">
        <v>788</v>
      </c>
      <c r="J167" s="119">
        <f>BK167</f>
        <v>0</v>
      </c>
      <c r="L167" s="109"/>
      <c r="M167" s="113"/>
      <c r="P167" s="114">
        <f>SUM(P168:P169)</f>
        <v>6.3163999999999998</v>
      </c>
      <c r="R167" s="114">
        <f>SUM(R168:R169)</f>
        <v>2.2000000000000001E-3</v>
      </c>
      <c r="T167" s="115">
        <f>SUM(T168:T169)</f>
        <v>0.2702</v>
      </c>
      <c r="AR167" s="110" t="s">
        <v>159</v>
      </c>
      <c r="AT167" s="116" t="s">
        <v>73</v>
      </c>
      <c r="AU167" s="116" t="s">
        <v>82</v>
      </c>
      <c r="AY167" s="110" t="s">
        <v>152</v>
      </c>
      <c r="BK167" s="117">
        <f>SUM(BK168:BK169)</f>
        <v>0</v>
      </c>
    </row>
    <row r="168" spans="2:65" s="1" customFormat="1" ht="24.2" customHeight="1">
      <c r="B168" s="120"/>
      <c r="C168" s="121" t="s">
        <v>789</v>
      </c>
      <c r="D168" s="121" t="s">
        <v>154</v>
      </c>
      <c r="E168" s="122" t="s">
        <v>790</v>
      </c>
      <c r="F168" s="123" t="s">
        <v>791</v>
      </c>
      <c r="G168" s="124" t="s">
        <v>215</v>
      </c>
      <c r="H168" s="125">
        <v>3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0.67400000000000004</v>
      </c>
      <c r="P168" s="130">
        <f>O168*H168</f>
        <v>2.0220000000000002</v>
      </c>
      <c r="Q168" s="130">
        <v>0</v>
      </c>
      <c r="R168" s="130">
        <f>Q168*H168</f>
        <v>0</v>
      </c>
      <c r="S168" s="130">
        <v>4.3499999999999997E-2</v>
      </c>
      <c r="T168" s="131">
        <f>S168*H168</f>
        <v>0.1305</v>
      </c>
      <c r="AR168" s="132" t="s">
        <v>320</v>
      </c>
      <c r="AT168" s="132" t="s">
        <v>154</v>
      </c>
      <c r="AU168" s="132" t="s">
        <v>159</v>
      </c>
      <c r="AY168" s="13" t="s">
        <v>152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159</v>
      </c>
      <c r="BK168" s="133">
        <f>ROUND(I168*H168,2)</f>
        <v>0</v>
      </c>
      <c r="BL168" s="13" t="s">
        <v>320</v>
      </c>
      <c r="BM168" s="132" t="s">
        <v>792</v>
      </c>
    </row>
    <row r="169" spans="2:65" s="1" customFormat="1" ht="24.2" customHeight="1">
      <c r="B169" s="120"/>
      <c r="C169" s="121" t="s">
        <v>793</v>
      </c>
      <c r="D169" s="121" t="s">
        <v>154</v>
      </c>
      <c r="E169" s="122" t="s">
        <v>794</v>
      </c>
      <c r="F169" s="123" t="s">
        <v>795</v>
      </c>
      <c r="G169" s="124" t="s">
        <v>226</v>
      </c>
      <c r="H169" s="125">
        <v>55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7.8079999999999997E-2</v>
      </c>
      <c r="P169" s="130">
        <f>O169*H169</f>
        <v>4.2943999999999996</v>
      </c>
      <c r="Q169" s="130">
        <v>4.0000000000000003E-5</v>
      </c>
      <c r="R169" s="130">
        <f>Q169*H169</f>
        <v>2.2000000000000001E-3</v>
      </c>
      <c r="S169" s="130">
        <v>2.5400000000000002E-3</v>
      </c>
      <c r="T169" s="131">
        <f>S169*H169</f>
        <v>0.13970000000000002</v>
      </c>
      <c r="AR169" s="132" t="s">
        <v>320</v>
      </c>
      <c r="AT169" s="132" t="s">
        <v>154</v>
      </c>
      <c r="AU169" s="132" t="s">
        <v>159</v>
      </c>
      <c r="AY169" s="13" t="s">
        <v>152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159</v>
      </c>
      <c r="BK169" s="133">
        <f>ROUND(I169*H169,2)</f>
        <v>0</v>
      </c>
      <c r="BL169" s="13" t="s">
        <v>320</v>
      </c>
      <c r="BM169" s="132" t="s">
        <v>796</v>
      </c>
    </row>
    <row r="170" spans="2:65" s="11" customFormat="1" ht="22.7" customHeight="1">
      <c r="B170" s="109"/>
      <c r="D170" s="110" t="s">
        <v>73</v>
      </c>
      <c r="E170" s="118" t="s">
        <v>398</v>
      </c>
      <c r="F170" s="118" t="s">
        <v>399</v>
      </c>
      <c r="J170" s="119">
        <f>BK170</f>
        <v>0</v>
      </c>
      <c r="L170" s="109"/>
      <c r="M170" s="113"/>
      <c r="P170" s="114">
        <f>P171</f>
        <v>15.647910000000001</v>
      </c>
      <c r="R170" s="114">
        <f>R171</f>
        <v>0</v>
      </c>
      <c r="T170" s="115">
        <f>T171</f>
        <v>1.2651651000000002</v>
      </c>
      <c r="AR170" s="110" t="s">
        <v>159</v>
      </c>
      <c r="AT170" s="116" t="s">
        <v>73</v>
      </c>
      <c r="AU170" s="116" t="s">
        <v>82</v>
      </c>
      <c r="AY170" s="110" t="s">
        <v>152</v>
      </c>
      <c r="BK170" s="117">
        <f>BK171</f>
        <v>0</v>
      </c>
    </row>
    <row r="171" spans="2:65" s="1" customFormat="1" ht="37.700000000000003" customHeight="1">
      <c r="B171" s="120"/>
      <c r="C171" s="121" t="s">
        <v>797</v>
      </c>
      <c r="D171" s="121" t="s">
        <v>154</v>
      </c>
      <c r="E171" s="122" t="s">
        <v>798</v>
      </c>
      <c r="F171" s="123" t="s">
        <v>799</v>
      </c>
      <c r="G171" s="124" t="s">
        <v>200</v>
      </c>
      <c r="H171" s="125">
        <v>70.17</v>
      </c>
      <c r="I171" s="126"/>
      <c r="J171" s="126">
        <f>ROUND(I171*H171,2)</f>
        <v>0</v>
      </c>
      <c r="K171" s="127"/>
      <c r="L171" s="25"/>
      <c r="M171" s="128" t="s">
        <v>1</v>
      </c>
      <c r="N171" s="129" t="s">
        <v>40</v>
      </c>
      <c r="O171" s="130">
        <v>0.223</v>
      </c>
      <c r="P171" s="130">
        <f>O171*H171</f>
        <v>15.647910000000001</v>
      </c>
      <c r="Q171" s="130">
        <v>0</v>
      </c>
      <c r="R171" s="130">
        <f>Q171*H171</f>
        <v>0</v>
      </c>
      <c r="S171" s="130">
        <v>1.8030000000000001E-2</v>
      </c>
      <c r="T171" s="131">
        <f>S171*H171</f>
        <v>1.2651651000000002</v>
      </c>
      <c r="AR171" s="132" t="s">
        <v>320</v>
      </c>
      <c r="AT171" s="132" t="s">
        <v>154</v>
      </c>
      <c r="AU171" s="132" t="s">
        <v>159</v>
      </c>
      <c r="AY171" s="13" t="s">
        <v>152</v>
      </c>
      <c r="BE171" s="133">
        <f>IF(N171="základná",J171,0)</f>
        <v>0</v>
      </c>
      <c r="BF171" s="133">
        <f>IF(N171="znížená",J171,0)</f>
        <v>0</v>
      </c>
      <c r="BG171" s="133">
        <f>IF(N171="zákl. prenesená",J171,0)</f>
        <v>0</v>
      </c>
      <c r="BH171" s="133">
        <f>IF(N171="zníž. prenesená",J171,0)</f>
        <v>0</v>
      </c>
      <c r="BI171" s="133">
        <f>IF(N171="nulová",J171,0)</f>
        <v>0</v>
      </c>
      <c r="BJ171" s="13" t="s">
        <v>159</v>
      </c>
      <c r="BK171" s="133">
        <f>ROUND(I171*H171,2)</f>
        <v>0</v>
      </c>
      <c r="BL171" s="13" t="s">
        <v>320</v>
      </c>
      <c r="BM171" s="132" t="s">
        <v>800</v>
      </c>
    </row>
    <row r="172" spans="2:65" s="11" customFormat="1" ht="22.7" customHeight="1">
      <c r="B172" s="109"/>
      <c r="D172" s="110" t="s">
        <v>73</v>
      </c>
      <c r="E172" s="118" t="s">
        <v>436</v>
      </c>
      <c r="F172" s="118" t="s">
        <v>437</v>
      </c>
      <c r="J172" s="119">
        <f>BK172</f>
        <v>0</v>
      </c>
      <c r="L172" s="109"/>
      <c r="M172" s="113"/>
      <c r="P172" s="114">
        <f>SUM(P173:P177)</f>
        <v>5.0327000000000002</v>
      </c>
      <c r="R172" s="114">
        <f>SUM(R173:R177)</f>
        <v>0</v>
      </c>
      <c r="T172" s="115">
        <f>SUM(T173:T177)</f>
        <v>0.19634675999999998</v>
      </c>
      <c r="AR172" s="110" t="s">
        <v>159</v>
      </c>
      <c r="AT172" s="116" t="s">
        <v>73</v>
      </c>
      <c r="AU172" s="116" t="s">
        <v>82</v>
      </c>
      <c r="AY172" s="110" t="s">
        <v>152</v>
      </c>
      <c r="BK172" s="117">
        <f>SUM(BK173:BK177)</f>
        <v>0</v>
      </c>
    </row>
    <row r="173" spans="2:65" s="1" customFormat="1" ht="24.2" customHeight="1">
      <c r="B173" s="120"/>
      <c r="C173" s="121" t="s">
        <v>801</v>
      </c>
      <c r="D173" s="121" t="s">
        <v>154</v>
      </c>
      <c r="E173" s="122" t="s">
        <v>802</v>
      </c>
      <c r="F173" s="123" t="s">
        <v>803</v>
      </c>
      <c r="G173" s="124" t="s">
        <v>226</v>
      </c>
      <c r="H173" s="125">
        <v>34.54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40</v>
      </c>
      <c r="O173" s="130">
        <v>6.6000000000000003E-2</v>
      </c>
      <c r="P173" s="130">
        <f>O173*H173</f>
        <v>2.2796400000000001</v>
      </c>
      <c r="Q173" s="130">
        <v>0</v>
      </c>
      <c r="R173" s="130">
        <f>Q173*H173</f>
        <v>0</v>
      </c>
      <c r="S173" s="130">
        <v>3.8999999999999998E-3</v>
      </c>
      <c r="T173" s="131">
        <f>S173*H173</f>
        <v>0.13470599999999999</v>
      </c>
      <c r="AR173" s="132" t="s">
        <v>320</v>
      </c>
      <c r="AT173" s="132" t="s">
        <v>154</v>
      </c>
      <c r="AU173" s="132" t="s">
        <v>159</v>
      </c>
      <c r="AY173" s="13" t="s">
        <v>152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159</v>
      </c>
      <c r="BK173" s="133">
        <f>ROUND(I173*H173,2)</f>
        <v>0</v>
      </c>
      <c r="BL173" s="13" t="s">
        <v>320</v>
      </c>
      <c r="BM173" s="132" t="s">
        <v>804</v>
      </c>
    </row>
    <row r="174" spans="2:65" s="1" customFormat="1" ht="14.45" customHeight="1">
      <c r="B174" s="120"/>
      <c r="C174" s="121" t="s">
        <v>805</v>
      </c>
      <c r="D174" s="121" t="s">
        <v>154</v>
      </c>
      <c r="E174" s="122" t="s">
        <v>806</v>
      </c>
      <c r="F174" s="123" t="s">
        <v>807</v>
      </c>
      <c r="G174" s="124" t="s">
        <v>226</v>
      </c>
      <c r="H174" s="125">
        <v>12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4.7E-2</v>
      </c>
      <c r="P174" s="130">
        <f>O174*H174</f>
        <v>0.56400000000000006</v>
      </c>
      <c r="Q174" s="130">
        <v>0</v>
      </c>
      <c r="R174" s="130">
        <f>Q174*H174</f>
        <v>0</v>
      </c>
      <c r="S174" s="130">
        <v>9.0000000000000006E-5</v>
      </c>
      <c r="T174" s="131">
        <f>S174*H174</f>
        <v>1.08E-3</v>
      </c>
      <c r="AR174" s="132" t="s">
        <v>320</v>
      </c>
      <c r="AT174" s="132" t="s">
        <v>154</v>
      </c>
      <c r="AU174" s="132" t="s">
        <v>159</v>
      </c>
      <c r="AY174" s="13" t="s">
        <v>152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159</v>
      </c>
      <c r="BK174" s="133">
        <f>ROUND(I174*H174,2)</f>
        <v>0</v>
      </c>
      <c r="BL174" s="13" t="s">
        <v>320</v>
      </c>
      <c r="BM174" s="132" t="s">
        <v>808</v>
      </c>
    </row>
    <row r="175" spans="2:65" s="1" customFormat="1" ht="24.2" customHeight="1">
      <c r="B175" s="120"/>
      <c r="C175" s="121" t="s">
        <v>809</v>
      </c>
      <c r="D175" s="121" t="s">
        <v>154</v>
      </c>
      <c r="E175" s="122" t="s">
        <v>810</v>
      </c>
      <c r="F175" s="123" t="s">
        <v>811</v>
      </c>
      <c r="G175" s="124" t="s">
        <v>215</v>
      </c>
      <c r="H175" s="125">
        <v>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7.4999999999999997E-2</v>
      </c>
      <c r="P175" s="130">
        <f>O175*H175</f>
        <v>0.3</v>
      </c>
      <c r="Q175" s="130">
        <v>0</v>
      </c>
      <c r="R175" s="130">
        <f>Q175*H175</f>
        <v>0</v>
      </c>
      <c r="S175" s="130">
        <v>1.1000000000000001E-3</v>
      </c>
      <c r="T175" s="131">
        <f>S175*H175</f>
        <v>4.4000000000000003E-3</v>
      </c>
      <c r="AR175" s="132" t="s">
        <v>320</v>
      </c>
      <c r="AT175" s="132" t="s">
        <v>154</v>
      </c>
      <c r="AU175" s="132" t="s">
        <v>159</v>
      </c>
      <c r="AY175" s="13" t="s">
        <v>152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159</v>
      </c>
      <c r="BK175" s="133">
        <f>ROUND(I175*H175,2)</f>
        <v>0</v>
      </c>
      <c r="BL175" s="13" t="s">
        <v>320</v>
      </c>
      <c r="BM175" s="132" t="s">
        <v>812</v>
      </c>
    </row>
    <row r="176" spans="2:65" s="1" customFormat="1" ht="24.2" customHeight="1">
      <c r="B176" s="120"/>
      <c r="C176" s="121" t="s">
        <v>813</v>
      </c>
      <c r="D176" s="121" t="s">
        <v>154</v>
      </c>
      <c r="E176" s="122" t="s">
        <v>814</v>
      </c>
      <c r="F176" s="123" t="s">
        <v>815</v>
      </c>
      <c r="G176" s="124" t="s">
        <v>226</v>
      </c>
      <c r="H176" s="125">
        <v>8.2799999999999994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40</v>
      </c>
      <c r="O176" s="130">
        <v>7.4999999999999997E-2</v>
      </c>
      <c r="P176" s="130">
        <f>O176*H176</f>
        <v>0.62099999999999989</v>
      </c>
      <c r="Q176" s="130">
        <v>0</v>
      </c>
      <c r="R176" s="130">
        <f>Q176*H176</f>
        <v>0</v>
      </c>
      <c r="S176" s="130">
        <v>1.3500000000000001E-3</v>
      </c>
      <c r="T176" s="131">
        <f>S176*H176</f>
        <v>1.1178E-2</v>
      </c>
      <c r="AR176" s="132" t="s">
        <v>320</v>
      </c>
      <c r="AT176" s="132" t="s">
        <v>154</v>
      </c>
      <c r="AU176" s="132" t="s">
        <v>159</v>
      </c>
      <c r="AY176" s="13" t="s">
        <v>152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159</v>
      </c>
      <c r="BK176" s="133">
        <f>ROUND(I176*H176,2)</f>
        <v>0</v>
      </c>
      <c r="BL176" s="13" t="s">
        <v>320</v>
      </c>
      <c r="BM176" s="132" t="s">
        <v>816</v>
      </c>
    </row>
    <row r="177" spans="2:65" s="1" customFormat="1" ht="24.2" customHeight="1">
      <c r="B177" s="120"/>
      <c r="C177" s="121" t="s">
        <v>817</v>
      </c>
      <c r="D177" s="121" t="s">
        <v>154</v>
      </c>
      <c r="E177" s="122" t="s">
        <v>818</v>
      </c>
      <c r="F177" s="123" t="s">
        <v>819</v>
      </c>
      <c r="G177" s="124" t="s">
        <v>226</v>
      </c>
      <c r="H177" s="125">
        <v>13.348000000000001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40</v>
      </c>
      <c r="O177" s="130">
        <v>9.5000000000000001E-2</v>
      </c>
      <c r="P177" s="130">
        <f>O177*H177</f>
        <v>1.2680600000000002</v>
      </c>
      <c r="Q177" s="130">
        <v>0</v>
      </c>
      <c r="R177" s="130">
        <f>Q177*H177</f>
        <v>0</v>
      </c>
      <c r="S177" s="130">
        <v>3.3700000000000002E-3</v>
      </c>
      <c r="T177" s="131">
        <f>S177*H177</f>
        <v>4.4982760000000004E-2</v>
      </c>
      <c r="AR177" s="132" t="s">
        <v>320</v>
      </c>
      <c r="AT177" s="132" t="s">
        <v>154</v>
      </c>
      <c r="AU177" s="132" t="s">
        <v>159</v>
      </c>
      <c r="AY177" s="13" t="s">
        <v>152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159</v>
      </c>
      <c r="BK177" s="133">
        <f>ROUND(I177*H177,2)</f>
        <v>0</v>
      </c>
      <c r="BL177" s="13" t="s">
        <v>320</v>
      </c>
      <c r="BM177" s="132" t="s">
        <v>820</v>
      </c>
    </row>
    <row r="178" spans="2:65" s="11" customFormat="1" ht="22.7" customHeight="1">
      <c r="B178" s="109"/>
      <c r="D178" s="110" t="s">
        <v>73</v>
      </c>
      <c r="E178" s="118" t="s">
        <v>459</v>
      </c>
      <c r="F178" s="118" t="s">
        <v>460</v>
      </c>
      <c r="J178" s="119">
        <f>BK178</f>
        <v>0</v>
      </c>
      <c r="L178" s="109"/>
      <c r="M178" s="113"/>
      <c r="P178" s="114">
        <f>P179</f>
        <v>75.518352000000007</v>
      </c>
      <c r="R178" s="114">
        <f>R179</f>
        <v>0</v>
      </c>
      <c r="T178" s="115">
        <f>T179</f>
        <v>22.129920000000002</v>
      </c>
      <c r="AR178" s="110" t="s">
        <v>159</v>
      </c>
      <c r="AT178" s="116" t="s">
        <v>73</v>
      </c>
      <c r="AU178" s="116" t="s">
        <v>82</v>
      </c>
      <c r="AY178" s="110" t="s">
        <v>152</v>
      </c>
      <c r="BK178" s="117">
        <f>BK179</f>
        <v>0</v>
      </c>
    </row>
    <row r="179" spans="2:65" s="1" customFormat="1" ht="24.2" customHeight="1">
      <c r="B179" s="120"/>
      <c r="C179" s="121" t="s">
        <v>821</v>
      </c>
      <c r="D179" s="121" t="s">
        <v>154</v>
      </c>
      <c r="E179" s="122" t="s">
        <v>822</v>
      </c>
      <c r="F179" s="123" t="s">
        <v>823</v>
      </c>
      <c r="G179" s="124" t="s">
        <v>200</v>
      </c>
      <c r="H179" s="125">
        <v>276.62400000000002</v>
      </c>
      <c r="I179" s="126"/>
      <c r="J179" s="126">
        <f>ROUND(I179*H179,2)</f>
        <v>0</v>
      </c>
      <c r="K179" s="127"/>
      <c r="L179" s="25"/>
      <c r="M179" s="128" t="s">
        <v>1</v>
      </c>
      <c r="N179" s="129" t="s">
        <v>40</v>
      </c>
      <c r="O179" s="130">
        <v>0.27300000000000002</v>
      </c>
      <c r="P179" s="130">
        <f>O179*H179</f>
        <v>75.518352000000007</v>
      </c>
      <c r="Q179" s="130">
        <v>0</v>
      </c>
      <c r="R179" s="130">
        <f>Q179*H179</f>
        <v>0</v>
      </c>
      <c r="S179" s="130">
        <v>0.08</v>
      </c>
      <c r="T179" s="131">
        <f>S179*H179</f>
        <v>22.129920000000002</v>
      </c>
      <c r="AR179" s="132" t="s">
        <v>320</v>
      </c>
      <c r="AT179" s="132" t="s">
        <v>154</v>
      </c>
      <c r="AU179" s="132" t="s">
        <v>159</v>
      </c>
      <c r="AY179" s="13" t="s">
        <v>152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159</v>
      </c>
      <c r="BK179" s="133">
        <f>ROUND(I179*H179,2)</f>
        <v>0</v>
      </c>
      <c r="BL179" s="13" t="s">
        <v>320</v>
      </c>
      <c r="BM179" s="132" t="s">
        <v>824</v>
      </c>
    </row>
    <row r="180" spans="2:65" s="11" customFormat="1" ht="22.7" customHeight="1">
      <c r="B180" s="109"/>
      <c r="D180" s="110" t="s">
        <v>73</v>
      </c>
      <c r="E180" s="118" t="s">
        <v>479</v>
      </c>
      <c r="F180" s="118" t="s">
        <v>480</v>
      </c>
      <c r="J180" s="119">
        <f>BK180</f>
        <v>0</v>
      </c>
      <c r="L180" s="109"/>
      <c r="M180" s="113"/>
      <c r="P180" s="114">
        <f>P181</f>
        <v>1.2419999999999998</v>
      </c>
      <c r="R180" s="114">
        <f>R181</f>
        <v>0</v>
      </c>
      <c r="T180" s="115">
        <f>T181</f>
        <v>4.9679999999999995E-2</v>
      </c>
      <c r="AR180" s="110" t="s">
        <v>159</v>
      </c>
      <c r="AT180" s="116" t="s">
        <v>73</v>
      </c>
      <c r="AU180" s="116" t="s">
        <v>82</v>
      </c>
      <c r="AY180" s="110" t="s">
        <v>152</v>
      </c>
      <c r="BK180" s="117">
        <f>BK181</f>
        <v>0</v>
      </c>
    </row>
    <row r="181" spans="2:65" s="1" customFormat="1" ht="24.2" customHeight="1">
      <c r="B181" s="120"/>
      <c r="C181" s="121" t="s">
        <v>825</v>
      </c>
      <c r="D181" s="121" t="s">
        <v>154</v>
      </c>
      <c r="E181" s="122" t="s">
        <v>826</v>
      </c>
      <c r="F181" s="123" t="s">
        <v>827</v>
      </c>
      <c r="G181" s="124" t="s">
        <v>226</v>
      </c>
      <c r="H181" s="125">
        <v>8.2799999999999994</v>
      </c>
      <c r="I181" s="126"/>
      <c r="J181" s="126">
        <f>ROUND(I181*H181,2)</f>
        <v>0</v>
      </c>
      <c r="K181" s="127"/>
      <c r="L181" s="25"/>
      <c r="M181" s="128" t="s">
        <v>1</v>
      </c>
      <c r="N181" s="129" t="s">
        <v>40</v>
      </c>
      <c r="O181" s="130">
        <v>0.15</v>
      </c>
      <c r="P181" s="130">
        <f>O181*H181</f>
        <v>1.2419999999999998</v>
      </c>
      <c r="Q181" s="130">
        <v>0</v>
      </c>
      <c r="R181" s="130">
        <f>Q181*H181</f>
        <v>0</v>
      </c>
      <c r="S181" s="130">
        <v>6.0000000000000001E-3</v>
      </c>
      <c r="T181" s="131">
        <f>S181*H181</f>
        <v>4.9679999999999995E-2</v>
      </c>
      <c r="AR181" s="132" t="s">
        <v>320</v>
      </c>
      <c r="AT181" s="132" t="s">
        <v>154</v>
      </c>
      <c r="AU181" s="132" t="s">
        <v>159</v>
      </c>
      <c r="AY181" s="13" t="s">
        <v>152</v>
      </c>
      <c r="BE181" s="133">
        <f>IF(N181="základná",J181,0)</f>
        <v>0</v>
      </c>
      <c r="BF181" s="133">
        <f>IF(N181="znížená",J181,0)</f>
        <v>0</v>
      </c>
      <c r="BG181" s="133">
        <f>IF(N181="zákl. prenesená",J181,0)</f>
        <v>0</v>
      </c>
      <c r="BH181" s="133">
        <f>IF(N181="zníž. prenesená",J181,0)</f>
        <v>0</v>
      </c>
      <c r="BI181" s="133">
        <f>IF(N181="nulová",J181,0)</f>
        <v>0</v>
      </c>
      <c r="BJ181" s="13" t="s">
        <v>159</v>
      </c>
      <c r="BK181" s="133">
        <f>ROUND(I181*H181,2)</f>
        <v>0</v>
      </c>
      <c r="BL181" s="13" t="s">
        <v>320</v>
      </c>
      <c r="BM181" s="132" t="s">
        <v>828</v>
      </c>
    </row>
    <row r="182" spans="2:65" s="11" customFormat="1" ht="22.7" customHeight="1">
      <c r="B182" s="109"/>
      <c r="D182" s="110" t="s">
        <v>73</v>
      </c>
      <c r="E182" s="118" t="s">
        <v>638</v>
      </c>
      <c r="F182" s="118" t="s">
        <v>639</v>
      </c>
      <c r="J182" s="119">
        <f>BK182</f>
        <v>0</v>
      </c>
      <c r="L182" s="109"/>
      <c r="M182" s="113"/>
      <c r="P182" s="114">
        <f>SUM(P183:P184)</f>
        <v>209.88611500000002</v>
      </c>
      <c r="R182" s="114">
        <f>SUM(R183:R184)</f>
        <v>3.3589200000000007E-2</v>
      </c>
      <c r="T182" s="115">
        <f>SUM(T183:T184)</f>
        <v>0</v>
      </c>
      <c r="AR182" s="110" t="s">
        <v>159</v>
      </c>
      <c r="AT182" s="116" t="s">
        <v>73</v>
      </c>
      <c r="AU182" s="116" t="s">
        <v>82</v>
      </c>
      <c r="AY182" s="110" t="s">
        <v>152</v>
      </c>
      <c r="BK182" s="117">
        <f>SUM(BK183:BK184)</f>
        <v>0</v>
      </c>
    </row>
    <row r="183" spans="2:65" s="1" customFormat="1" ht="24.2" customHeight="1">
      <c r="B183" s="120"/>
      <c r="C183" s="121" t="s">
        <v>829</v>
      </c>
      <c r="D183" s="121" t="s">
        <v>154</v>
      </c>
      <c r="E183" s="122" t="s">
        <v>830</v>
      </c>
      <c r="F183" s="123" t="s">
        <v>831</v>
      </c>
      <c r="G183" s="124" t="s">
        <v>200</v>
      </c>
      <c r="H183" s="125">
        <v>153.68</v>
      </c>
      <c r="I183" s="126"/>
      <c r="J183" s="126">
        <f>ROUND(I183*H183,2)</f>
        <v>0</v>
      </c>
      <c r="K183" s="127"/>
      <c r="L183" s="25"/>
      <c r="M183" s="128" t="s">
        <v>1</v>
      </c>
      <c r="N183" s="129" t="s">
        <v>40</v>
      </c>
      <c r="O183" s="130">
        <v>0.54300000000000004</v>
      </c>
      <c r="P183" s="130">
        <f>O183*H183</f>
        <v>83.448240000000013</v>
      </c>
      <c r="Q183" s="130">
        <v>8.0000000000000007E-5</v>
      </c>
      <c r="R183" s="130">
        <f>Q183*H183</f>
        <v>1.2294400000000002E-2</v>
      </c>
      <c r="S183" s="130">
        <v>0</v>
      </c>
      <c r="T183" s="131">
        <f>S183*H183</f>
        <v>0</v>
      </c>
      <c r="AR183" s="132" t="s">
        <v>320</v>
      </c>
      <c r="AT183" s="132" t="s">
        <v>154</v>
      </c>
      <c r="AU183" s="132" t="s">
        <v>159</v>
      </c>
      <c r="AY183" s="13" t="s">
        <v>152</v>
      </c>
      <c r="BE183" s="133">
        <f>IF(N183="základná",J183,0)</f>
        <v>0</v>
      </c>
      <c r="BF183" s="133">
        <f>IF(N183="znížená",J183,0)</f>
        <v>0</v>
      </c>
      <c r="BG183" s="133">
        <f>IF(N183="zákl. prenesená",J183,0)</f>
        <v>0</v>
      </c>
      <c r="BH183" s="133">
        <f>IF(N183="zníž. prenesená",J183,0)</f>
        <v>0</v>
      </c>
      <c r="BI183" s="133">
        <f>IF(N183="nulová",J183,0)</f>
        <v>0</v>
      </c>
      <c r="BJ183" s="13" t="s">
        <v>159</v>
      </c>
      <c r="BK183" s="133">
        <f>ROUND(I183*H183,2)</f>
        <v>0</v>
      </c>
      <c r="BL183" s="13" t="s">
        <v>320</v>
      </c>
      <c r="BM183" s="132" t="s">
        <v>832</v>
      </c>
    </row>
    <row r="184" spans="2:65" s="1" customFormat="1" ht="24.2" customHeight="1">
      <c r="B184" s="120"/>
      <c r="C184" s="121" t="s">
        <v>833</v>
      </c>
      <c r="D184" s="121" t="s">
        <v>154</v>
      </c>
      <c r="E184" s="122" t="s">
        <v>834</v>
      </c>
      <c r="F184" s="123" t="s">
        <v>835</v>
      </c>
      <c r="G184" s="124" t="s">
        <v>200</v>
      </c>
      <c r="H184" s="125">
        <v>266.185</v>
      </c>
      <c r="I184" s="126"/>
      <c r="J184" s="126">
        <f>ROUND(I184*H184,2)</f>
        <v>0</v>
      </c>
      <c r="K184" s="127"/>
      <c r="L184" s="25"/>
      <c r="M184" s="144" t="s">
        <v>1</v>
      </c>
      <c r="N184" s="145" t="s">
        <v>40</v>
      </c>
      <c r="O184" s="146">
        <v>0.47499999999999998</v>
      </c>
      <c r="P184" s="146">
        <f>O184*H184</f>
        <v>126.43787499999999</v>
      </c>
      <c r="Q184" s="146">
        <v>8.0000000000000007E-5</v>
      </c>
      <c r="R184" s="146">
        <f>Q184*H184</f>
        <v>2.1294800000000003E-2</v>
      </c>
      <c r="S184" s="146">
        <v>0</v>
      </c>
      <c r="T184" s="147">
        <f>S184*H184</f>
        <v>0</v>
      </c>
      <c r="AR184" s="132" t="s">
        <v>320</v>
      </c>
      <c r="AT184" s="132" t="s">
        <v>154</v>
      </c>
      <c r="AU184" s="132" t="s">
        <v>159</v>
      </c>
      <c r="AY184" s="13" t="s">
        <v>152</v>
      </c>
      <c r="BE184" s="133">
        <f>IF(N184="základná",J184,0)</f>
        <v>0</v>
      </c>
      <c r="BF184" s="133">
        <f>IF(N184="znížená",J184,0)</f>
        <v>0</v>
      </c>
      <c r="BG184" s="133">
        <f>IF(N184="zákl. prenesená",J184,0)</f>
        <v>0</v>
      </c>
      <c r="BH184" s="133">
        <f>IF(N184="zníž. prenesená",J184,0)</f>
        <v>0</v>
      </c>
      <c r="BI184" s="133">
        <f>IF(N184="nulová",J184,0)</f>
        <v>0</v>
      </c>
      <c r="BJ184" s="13" t="s">
        <v>159</v>
      </c>
      <c r="BK184" s="133">
        <f>ROUND(I184*H184,2)</f>
        <v>0</v>
      </c>
      <c r="BL184" s="13" t="s">
        <v>320</v>
      </c>
      <c r="BM184" s="132" t="s">
        <v>836</v>
      </c>
    </row>
    <row r="185" spans="2:65" s="1" customFormat="1" ht="6.95" customHeight="1">
      <c r="B185" s="37"/>
      <c r="C185" s="38"/>
      <c r="D185" s="38"/>
      <c r="E185" s="38"/>
      <c r="F185" s="38"/>
      <c r="G185" s="38"/>
      <c r="H185" s="38"/>
      <c r="I185" s="38"/>
      <c r="J185" s="38"/>
      <c r="K185" s="38"/>
      <c r="L185" s="25"/>
    </row>
  </sheetData>
  <autoFilter ref="C127:K184" xr:uid="{00000000-0009-0000-0000-000002000000}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AA1260"/>
  <sheetViews>
    <sheetView topLeftCell="A75" zoomScale="130" zoomScaleNormal="130" workbookViewId="0">
      <selection activeCell="D237" sqref="D237:E237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841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>
        <f>E62</f>
        <v>0</v>
      </c>
      <c r="D15" s="251">
        <f>F62</f>
        <v>0</v>
      </c>
      <c r="E15" s="252">
        <f>G62</f>
        <v>0</v>
      </c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E71</f>
        <v>0</v>
      </c>
      <c r="D16" s="258">
        <f>F71</f>
        <v>0</v>
      </c>
      <c r="E16" s="259">
        <f>G71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(SUM(Z88:Z260))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/>
      <c r="D17" s="251"/>
      <c r="E17" s="252"/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841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884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885</v>
      </c>
      <c r="C56" s="588"/>
      <c r="D56" s="588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16.2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3" t="s">
        <v>886</v>
      </c>
      <c r="C57" s="588"/>
      <c r="D57" s="588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3.4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3" t="s">
        <v>887</v>
      </c>
      <c r="C58" s="588"/>
      <c r="D58" s="588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0.78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3" t="s">
        <v>888</v>
      </c>
      <c r="C59" s="588"/>
      <c r="D59" s="588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3" t="s">
        <v>889</v>
      </c>
      <c r="C60" s="588"/>
      <c r="D60" s="588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2.02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3" t="s">
        <v>890</v>
      </c>
      <c r="C61" s="588"/>
      <c r="D61" s="588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4" t="s">
        <v>884</v>
      </c>
      <c r="C62" s="605"/>
      <c r="D62" s="605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20.38</v>
      </c>
      <c r="I62" s="346">
        <f>V137</f>
        <v>2.02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221"/>
      <c r="B63" s="603"/>
      <c r="C63" s="588"/>
      <c r="D63" s="588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.100000000000001" customHeight="1">
      <c r="A64" s="221"/>
      <c r="B64" s="604" t="s">
        <v>891</v>
      </c>
      <c r="C64" s="605"/>
      <c r="D64" s="605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.100000000000001" customHeight="1">
      <c r="A65" s="221"/>
      <c r="B65" s="603" t="s">
        <v>892</v>
      </c>
      <c r="C65" s="588"/>
      <c r="D65" s="588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.100000000000001" customHeight="1">
      <c r="A66" s="221"/>
      <c r="B66" s="603" t="s">
        <v>893</v>
      </c>
      <c r="C66" s="588"/>
      <c r="D66" s="588"/>
      <c r="E66" s="252">
        <f>L183</f>
        <v>0</v>
      </c>
      <c r="F66" s="252">
        <f>M183</f>
        <v>0</v>
      </c>
      <c r="G66" s="252">
        <f>I183</f>
        <v>0</v>
      </c>
      <c r="H66" s="343">
        <f>S183</f>
        <v>0.01</v>
      </c>
      <c r="I66" s="343">
        <f>V183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.100000000000001" customHeight="1">
      <c r="A67" s="221"/>
      <c r="B67" s="603" t="s">
        <v>894</v>
      </c>
      <c r="C67" s="588"/>
      <c r="D67" s="588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0.1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.100000000000001" customHeight="1">
      <c r="A68" s="221"/>
      <c r="B68" s="603" t="s">
        <v>895</v>
      </c>
      <c r="C68" s="588"/>
      <c r="D68" s="588"/>
      <c r="E68" s="252">
        <f>L243</f>
        <v>0</v>
      </c>
      <c r="F68" s="252">
        <f>M243</f>
        <v>0</v>
      </c>
      <c r="G68" s="252">
        <f>I243</f>
        <v>0</v>
      </c>
      <c r="H68" s="343">
        <f>S243</f>
        <v>0.02</v>
      </c>
      <c r="I68" s="343">
        <f>V243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.100000000000001" customHeight="1">
      <c r="A69" s="221"/>
      <c r="B69" s="603" t="s">
        <v>896</v>
      </c>
      <c r="C69" s="588"/>
      <c r="D69" s="588"/>
      <c r="E69" s="252">
        <f>L250</f>
        <v>0</v>
      </c>
      <c r="F69" s="252">
        <f>M250</f>
        <v>0</v>
      </c>
      <c r="G69" s="252">
        <f>I250</f>
        <v>0</v>
      </c>
      <c r="H69" s="343">
        <f>S250</f>
        <v>0.01</v>
      </c>
      <c r="I69" s="343">
        <f>V250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.100000000000001" customHeight="1">
      <c r="A70" s="221"/>
      <c r="B70" s="603" t="s">
        <v>897</v>
      </c>
      <c r="C70" s="588"/>
      <c r="D70" s="588"/>
      <c r="E70" s="252">
        <f>L258</f>
        <v>0</v>
      </c>
      <c r="F70" s="252">
        <f>M258</f>
        <v>0</v>
      </c>
      <c r="G70" s="252">
        <f>I258</f>
        <v>0</v>
      </c>
      <c r="H70" s="343">
        <f>S258</f>
        <v>0</v>
      </c>
      <c r="I70" s="343">
        <f>V258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.100000000000001" customHeight="1">
      <c r="A71" s="221"/>
      <c r="B71" s="604" t="s">
        <v>891</v>
      </c>
      <c r="C71" s="605"/>
      <c r="D71" s="605"/>
      <c r="E71" s="345">
        <f>L260</f>
        <v>0</v>
      </c>
      <c r="F71" s="345">
        <f>M260</f>
        <v>0</v>
      </c>
      <c r="G71" s="345">
        <f>I260</f>
        <v>0</v>
      </c>
      <c r="H71" s="346">
        <f>S260</f>
        <v>0.15</v>
      </c>
      <c r="I71" s="346">
        <f>V260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.100000000000001" customHeight="1">
      <c r="A72" s="221"/>
      <c r="B72" s="603"/>
      <c r="C72" s="588"/>
      <c r="D72" s="588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.100000000000001" customHeight="1">
      <c r="A73" s="347"/>
      <c r="B73" s="606" t="s">
        <v>898</v>
      </c>
      <c r="C73" s="607"/>
      <c r="D73" s="607"/>
      <c r="E73" s="348">
        <f>L261</f>
        <v>0</v>
      </c>
      <c r="F73" s="348">
        <f>M261</f>
        <v>0</v>
      </c>
      <c r="G73" s="348">
        <f>I261</f>
        <v>0</v>
      </c>
      <c r="H73" s="349">
        <f>S261</f>
        <v>20.53</v>
      </c>
      <c r="I73" s="349">
        <f>V261</f>
        <v>2.02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.100000000000001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.100000000000001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.100000000000001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.1" customHeight="1">
      <c r="A77" s="221"/>
      <c r="B77" s="550" t="s">
        <v>839</v>
      </c>
      <c r="C77" s="551"/>
      <c r="D77" s="551"/>
      <c r="E77" s="551"/>
      <c r="F77" s="551"/>
      <c r="G77" s="551"/>
      <c r="H77" s="551"/>
      <c r="I77" s="551"/>
      <c r="J77" s="551"/>
      <c r="K77" s="551"/>
      <c r="L77" s="551"/>
      <c r="M77" s="551"/>
      <c r="N77" s="551"/>
      <c r="O77" s="551"/>
      <c r="P77" s="551"/>
      <c r="Q77" s="551"/>
      <c r="R77" s="551"/>
      <c r="S77" s="551"/>
      <c r="T77" s="551"/>
      <c r="U77" s="551"/>
      <c r="V77" s="552"/>
      <c r="W77" s="220"/>
      <c r="X77" s="221"/>
      <c r="Y77" s="221"/>
      <c r="Z77" s="221"/>
    </row>
    <row r="78" spans="1:26" ht="20.100000000000001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.100000000000001" customHeight="1">
      <c r="A79" s="359"/>
      <c r="B79" s="554" t="s">
        <v>848</v>
      </c>
      <c r="C79" s="555"/>
      <c r="D79" s="555"/>
      <c r="E79" s="556"/>
      <c r="F79" s="360"/>
      <c r="G79" s="360"/>
      <c r="H79" s="361" t="s">
        <v>845</v>
      </c>
      <c r="I79" s="557"/>
      <c r="J79" s="558"/>
      <c r="K79" s="558"/>
      <c r="L79" s="558"/>
      <c r="M79" s="558"/>
      <c r="N79" s="558"/>
      <c r="O79" s="558"/>
      <c r="P79" s="559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.100000000000001" customHeight="1">
      <c r="A80" s="359"/>
      <c r="B80" s="545" t="s">
        <v>851</v>
      </c>
      <c r="C80" s="546"/>
      <c r="D80" s="546"/>
      <c r="E80" s="547"/>
      <c r="F80" s="362"/>
      <c r="G80" s="362"/>
      <c r="H80" s="363" t="s">
        <v>899</v>
      </c>
      <c r="I80" s="363" t="s">
        <v>900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.100000000000001" customHeight="1">
      <c r="A81" s="359"/>
      <c r="B81" s="545" t="s">
        <v>852</v>
      </c>
      <c r="C81" s="546"/>
      <c r="D81" s="546"/>
      <c r="E81" s="547"/>
      <c r="F81" s="362"/>
      <c r="G81" s="362"/>
      <c r="H81" s="363" t="s">
        <v>901</v>
      </c>
      <c r="I81" s="363" t="s">
        <v>847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.100000000000001" customHeight="1">
      <c r="A82" s="227"/>
      <c r="B82" s="332" t="s">
        <v>902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.100000000000001" customHeight="1">
      <c r="A83" s="227"/>
      <c r="B83" s="332" t="s">
        <v>841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.100000000000001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.100000000000001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.100000000000001" customHeight="1">
      <c r="A86" s="227"/>
      <c r="B86" s="367" t="s">
        <v>881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903</v>
      </c>
      <c r="C87" s="335" t="s">
        <v>904</v>
      </c>
      <c r="D87" s="335" t="s">
        <v>905</v>
      </c>
      <c r="E87" s="370"/>
      <c r="F87" s="370" t="s">
        <v>906</v>
      </c>
      <c r="G87" s="370" t="s">
        <v>141</v>
      </c>
      <c r="H87" s="371" t="s">
        <v>907</v>
      </c>
      <c r="I87" s="371" t="s">
        <v>908</v>
      </c>
      <c r="J87" s="371"/>
      <c r="K87" s="371"/>
      <c r="L87" s="371"/>
      <c r="M87" s="371"/>
      <c r="N87" s="371"/>
      <c r="O87" s="371"/>
      <c r="P87" s="371" t="s">
        <v>909</v>
      </c>
      <c r="Q87" s="335"/>
      <c r="R87" s="335"/>
      <c r="S87" s="335" t="s">
        <v>910</v>
      </c>
      <c r="T87" s="335"/>
      <c r="U87" s="335"/>
      <c r="V87" s="372" t="s">
        <v>911</v>
      </c>
      <c r="W87" s="220"/>
      <c r="X87" s="221"/>
      <c r="Y87" s="221"/>
      <c r="Z87" s="221"/>
    </row>
    <row r="88" spans="1:26">
      <c r="A88" s="221"/>
      <c r="B88" s="242"/>
      <c r="C88" s="373"/>
      <c r="D88" s="602" t="s">
        <v>884</v>
      </c>
      <c r="E88" s="602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82</v>
      </c>
      <c r="D89" s="560" t="s">
        <v>912</v>
      </c>
      <c r="E89" s="560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4.95" customHeight="1">
      <c r="A90" s="379"/>
      <c r="B90" s="380"/>
      <c r="C90" s="381" t="s">
        <v>913</v>
      </c>
      <c r="D90" s="608" t="s">
        <v>914</v>
      </c>
      <c r="E90" s="608"/>
      <c r="F90" s="382" t="s">
        <v>157</v>
      </c>
      <c r="G90" s="383">
        <v>10.799999999999999</v>
      </c>
      <c r="H90" s="382"/>
      <c r="I90" s="382">
        <f t="shared" ref="I90:I98" si="0">ROUND(G90*(H90),2)</f>
        <v>0</v>
      </c>
      <c r="J90" s="384">
        <f t="shared" ref="J90:J98" si="1">ROUND(G90*(N90),2)</f>
        <v>442.91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4.95" customHeight="1">
      <c r="A91" s="385"/>
      <c r="B91" s="386"/>
      <c r="C91" s="387" t="s">
        <v>161</v>
      </c>
      <c r="D91" s="553" t="s">
        <v>915</v>
      </c>
      <c r="E91" s="553"/>
      <c r="F91" s="389" t="s">
        <v>157</v>
      </c>
      <c r="G91" s="390">
        <v>3.24</v>
      </c>
      <c r="H91" s="389"/>
      <c r="I91" s="389">
        <f t="shared" si="0"/>
        <v>0</v>
      </c>
      <c r="J91" s="391">
        <f t="shared" si="1"/>
        <v>36.840000000000003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4.95" customHeight="1">
      <c r="A92" s="385"/>
      <c r="B92" s="386"/>
      <c r="C92" s="387" t="s">
        <v>916</v>
      </c>
      <c r="D92" s="553" t="s">
        <v>917</v>
      </c>
      <c r="E92" s="553"/>
      <c r="F92" s="389" t="s">
        <v>157</v>
      </c>
      <c r="G92" s="390">
        <v>10.8</v>
      </c>
      <c r="H92" s="389"/>
      <c r="I92" s="389">
        <f t="shared" si="0"/>
        <v>0</v>
      </c>
      <c r="J92" s="391">
        <f t="shared" si="1"/>
        <v>27.54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4.95" customHeight="1">
      <c r="A93" s="385"/>
      <c r="B93" s="386"/>
      <c r="C93" s="387" t="s">
        <v>918</v>
      </c>
      <c r="D93" s="553" t="s">
        <v>919</v>
      </c>
      <c r="E93" s="553"/>
      <c r="F93" s="389" t="s">
        <v>157</v>
      </c>
      <c r="G93" s="390">
        <v>10.8</v>
      </c>
      <c r="H93" s="389"/>
      <c r="I93" s="389">
        <f t="shared" si="0"/>
        <v>0</v>
      </c>
      <c r="J93" s="391">
        <f t="shared" si="1"/>
        <v>10.48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4.95" customHeight="1">
      <c r="A94" s="385"/>
      <c r="B94" s="386"/>
      <c r="C94" s="387" t="s">
        <v>920</v>
      </c>
      <c r="D94" s="553" t="s">
        <v>921</v>
      </c>
      <c r="E94" s="553"/>
      <c r="F94" s="389" t="s">
        <v>157</v>
      </c>
      <c r="G94" s="390">
        <v>10.8</v>
      </c>
      <c r="H94" s="389"/>
      <c r="I94" s="389">
        <f t="shared" si="0"/>
        <v>0</v>
      </c>
      <c r="J94" s="391">
        <f t="shared" si="1"/>
        <v>58.97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.1" customHeight="1">
      <c r="A95" s="385"/>
      <c r="B95" s="386"/>
      <c r="C95" s="387" t="s">
        <v>922</v>
      </c>
      <c r="D95" s="553" t="s">
        <v>923</v>
      </c>
      <c r="E95" s="553"/>
      <c r="F95" s="389" t="s">
        <v>157</v>
      </c>
      <c r="G95" s="390">
        <v>216</v>
      </c>
      <c r="H95" s="389"/>
      <c r="I95" s="389">
        <f t="shared" si="0"/>
        <v>0</v>
      </c>
      <c r="J95" s="391">
        <f t="shared" si="1"/>
        <v>118.8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4.95" customHeight="1">
      <c r="A96" s="385"/>
      <c r="B96" s="386"/>
      <c r="C96" s="387" t="s">
        <v>924</v>
      </c>
      <c r="D96" s="553" t="s">
        <v>925</v>
      </c>
      <c r="E96" s="553"/>
      <c r="F96" s="389" t="s">
        <v>157</v>
      </c>
      <c r="G96" s="390">
        <v>9</v>
      </c>
      <c r="H96" s="389"/>
      <c r="I96" s="389">
        <f t="shared" si="0"/>
        <v>0</v>
      </c>
      <c r="J96" s="391">
        <f t="shared" si="1"/>
        <v>218.79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4.95" customHeight="1">
      <c r="A97" s="397"/>
      <c r="B97" s="398"/>
      <c r="C97" s="399" t="s">
        <v>926</v>
      </c>
      <c r="D97" s="563" t="s">
        <v>927</v>
      </c>
      <c r="E97" s="563"/>
      <c r="F97" s="401" t="s">
        <v>186</v>
      </c>
      <c r="G97" s="402">
        <v>16.2</v>
      </c>
      <c r="H97" s="401"/>
      <c r="I97" s="401">
        <f t="shared" si="0"/>
        <v>0</v>
      </c>
      <c r="J97" s="403">
        <f t="shared" si="1"/>
        <v>325.94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16.2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4.95" customHeight="1">
      <c r="A98" s="385"/>
      <c r="B98" s="386"/>
      <c r="C98" s="387" t="s">
        <v>928</v>
      </c>
      <c r="D98" s="553" t="s">
        <v>929</v>
      </c>
      <c r="E98" s="553"/>
      <c r="F98" s="389" t="s">
        <v>157</v>
      </c>
      <c r="G98" s="390">
        <v>10.8</v>
      </c>
      <c r="H98" s="389"/>
      <c r="I98" s="389">
        <f t="shared" si="0"/>
        <v>0</v>
      </c>
      <c r="J98" s="391">
        <f t="shared" si="1"/>
        <v>108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82</v>
      </c>
      <c r="D99" s="561" t="s">
        <v>912</v>
      </c>
      <c r="E99" s="561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16.2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62"/>
      <c r="E100" s="562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158</v>
      </c>
      <c r="D101" s="561" t="s">
        <v>930</v>
      </c>
      <c r="E101" s="561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4.95" customHeight="1">
      <c r="A102" s="385"/>
      <c r="B102" s="386"/>
      <c r="C102" s="387" t="s">
        <v>931</v>
      </c>
      <c r="D102" s="553" t="s">
        <v>932</v>
      </c>
      <c r="E102" s="553"/>
      <c r="F102" s="389" t="s">
        <v>157</v>
      </c>
      <c r="G102" s="390">
        <v>1.7999999999999998</v>
      </c>
      <c r="H102" s="389"/>
      <c r="I102" s="389">
        <f>ROUND(G102*(H102),2)</f>
        <v>0</v>
      </c>
      <c r="J102" s="391">
        <f>ROUND(G102*(N102),2)</f>
        <v>91.15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3.403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158</v>
      </c>
      <c r="D103" s="561" t="s">
        <v>930</v>
      </c>
      <c r="E103" s="561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3.4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62"/>
      <c r="E104" s="562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175</v>
      </c>
      <c r="D105" s="561" t="s">
        <v>933</v>
      </c>
      <c r="E105" s="561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4.95" customHeight="1">
      <c r="A106" s="385"/>
      <c r="B106" s="386"/>
      <c r="C106" s="387" t="s">
        <v>934</v>
      </c>
      <c r="D106" s="553" t="s">
        <v>935</v>
      </c>
      <c r="E106" s="553"/>
      <c r="F106" s="389" t="s">
        <v>200</v>
      </c>
      <c r="G106" s="390">
        <v>19.5</v>
      </c>
      <c r="H106" s="389"/>
      <c r="I106" s="389">
        <f>ROUND(G106*(H106),2)</f>
        <v>0</v>
      </c>
      <c r="J106" s="391">
        <f>ROUND(G106*(N106),2)</f>
        <v>635.30999999999995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0.77700000000000002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175</v>
      </c>
      <c r="D107" s="561" t="s">
        <v>933</v>
      </c>
      <c r="E107" s="561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0.78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62"/>
      <c r="E108" s="562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183</v>
      </c>
      <c r="D109" s="561" t="s">
        <v>936</v>
      </c>
      <c r="E109" s="561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4.95" customHeight="1">
      <c r="A110" s="385"/>
      <c r="B110" s="386"/>
      <c r="C110" s="387" t="s">
        <v>937</v>
      </c>
      <c r="D110" s="553" t="s">
        <v>938</v>
      </c>
      <c r="E110" s="553"/>
      <c r="F110" s="389" t="s">
        <v>226</v>
      </c>
      <c r="G110" s="390">
        <v>30</v>
      </c>
      <c r="H110" s="389"/>
      <c r="I110" s="389">
        <f t="shared" ref="I110:I120" si="6">ROUND(G110*(H110),2)</f>
        <v>0</v>
      </c>
      <c r="J110" s="391">
        <f t="shared" ref="J110:J120" si="7">ROUND(G110*(N110),2)</f>
        <v>40.5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4.95" customHeight="1">
      <c r="A111" s="397"/>
      <c r="B111" s="398"/>
      <c r="C111" s="399" t="s">
        <v>939</v>
      </c>
      <c r="D111" s="563" t="s">
        <v>940</v>
      </c>
      <c r="E111" s="563"/>
      <c r="F111" s="401" t="s">
        <v>941</v>
      </c>
      <c r="G111" s="402">
        <v>25</v>
      </c>
      <c r="H111" s="401"/>
      <c r="I111" s="401">
        <f t="shared" si="6"/>
        <v>0</v>
      </c>
      <c r="J111" s="403">
        <f t="shared" si="7"/>
        <v>188.5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4.95" customHeight="1">
      <c r="A112" s="397"/>
      <c r="B112" s="398"/>
      <c r="C112" s="399" t="s">
        <v>942</v>
      </c>
      <c r="D112" s="563" t="s">
        <v>943</v>
      </c>
      <c r="E112" s="563"/>
      <c r="F112" s="401" t="s">
        <v>941</v>
      </c>
      <c r="G112" s="402">
        <v>5</v>
      </c>
      <c r="H112" s="401"/>
      <c r="I112" s="401">
        <f t="shared" si="6"/>
        <v>0</v>
      </c>
      <c r="J112" s="403">
        <f t="shared" si="7"/>
        <v>60.65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.1" customHeight="1">
      <c r="A113" s="385"/>
      <c r="B113" s="386"/>
      <c r="C113" s="387" t="s">
        <v>944</v>
      </c>
      <c r="D113" s="553" t="s">
        <v>945</v>
      </c>
      <c r="E113" s="553"/>
      <c r="F113" s="389" t="s">
        <v>941</v>
      </c>
      <c r="G113" s="390">
        <v>7</v>
      </c>
      <c r="H113" s="389"/>
      <c r="I113" s="389">
        <f t="shared" si="6"/>
        <v>0</v>
      </c>
      <c r="J113" s="391">
        <f t="shared" si="7"/>
        <v>44.52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4.95" customHeight="1">
      <c r="A114" s="397"/>
      <c r="B114" s="398"/>
      <c r="C114" s="399" t="s">
        <v>946</v>
      </c>
      <c r="D114" s="563" t="s">
        <v>947</v>
      </c>
      <c r="E114" s="563"/>
      <c r="F114" s="401" t="s">
        <v>941</v>
      </c>
      <c r="G114" s="402">
        <v>6</v>
      </c>
      <c r="H114" s="401"/>
      <c r="I114" s="401">
        <f t="shared" si="6"/>
        <v>0</v>
      </c>
      <c r="J114" s="403">
        <f t="shared" si="7"/>
        <v>42.24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4.95" customHeight="1">
      <c r="A115" s="397"/>
      <c r="B115" s="398"/>
      <c r="C115" s="399" t="s">
        <v>948</v>
      </c>
      <c r="D115" s="563" t="s">
        <v>949</v>
      </c>
      <c r="E115" s="563"/>
      <c r="F115" s="401" t="s">
        <v>941</v>
      </c>
      <c r="G115" s="402">
        <v>1</v>
      </c>
      <c r="H115" s="401"/>
      <c r="I115" s="401">
        <f t="shared" si="6"/>
        <v>0</v>
      </c>
      <c r="J115" s="403">
        <f t="shared" si="7"/>
        <v>9.99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.1" customHeight="1">
      <c r="A116" s="385"/>
      <c r="B116" s="386"/>
      <c r="C116" s="387" t="s">
        <v>950</v>
      </c>
      <c r="D116" s="553" t="s">
        <v>951</v>
      </c>
      <c r="E116" s="553"/>
      <c r="F116" s="389" t="s">
        <v>941</v>
      </c>
      <c r="G116" s="390">
        <v>21</v>
      </c>
      <c r="H116" s="389"/>
      <c r="I116" s="389">
        <f t="shared" si="6"/>
        <v>0</v>
      </c>
      <c r="J116" s="391">
        <f t="shared" si="7"/>
        <v>71.400000000000006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4.95" customHeight="1">
      <c r="A117" s="397"/>
      <c r="B117" s="398"/>
      <c r="C117" s="399" t="s">
        <v>952</v>
      </c>
      <c r="D117" s="563" t="s">
        <v>953</v>
      </c>
      <c r="E117" s="563"/>
      <c r="F117" s="401" t="s">
        <v>941</v>
      </c>
      <c r="G117" s="402">
        <v>1</v>
      </c>
      <c r="H117" s="401"/>
      <c r="I117" s="401">
        <f t="shared" si="6"/>
        <v>0</v>
      </c>
      <c r="J117" s="403">
        <f t="shared" si="7"/>
        <v>2.84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4.95" customHeight="1">
      <c r="A118" s="397"/>
      <c r="B118" s="398"/>
      <c r="C118" s="399" t="s">
        <v>954</v>
      </c>
      <c r="D118" s="563" t="s">
        <v>955</v>
      </c>
      <c r="E118" s="563"/>
      <c r="F118" s="401" t="s">
        <v>941</v>
      </c>
      <c r="G118" s="402">
        <v>16</v>
      </c>
      <c r="H118" s="401"/>
      <c r="I118" s="401">
        <f t="shared" si="6"/>
        <v>0</v>
      </c>
      <c r="J118" s="403">
        <f t="shared" si="7"/>
        <v>29.12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4.95" customHeight="1">
      <c r="A119" s="397"/>
      <c r="B119" s="398"/>
      <c r="C119" s="399" t="s">
        <v>956</v>
      </c>
      <c r="D119" s="563" t="s">
        <v>957</v>
      </c>
      <c r="E119" s="563"/>
      <c r="F119" s="401" t="s">
        <v>941</v>
      </c>
      <c r="G119" s="402">
        <v>4</v>
      </c>
      <c r="H119" s="401"/>
      <c r="I119" s="401">
        <f t="shared" si="6"/>
        <v>0</v>
      </c>
      <c r="J119" s="403">
        <f t="shared" si="7"/>
        <v>18.04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4.95" customHeight="1">
      <c r="A120" s="385"/>
      <c r="B120" s="386"/>
      <c r="C120" s="387" t="s">
        <v>958</v>
      </c>
      <c r="D120" s="553" t="s">
        <v>959</v>
      </c>
      <c r="E120" s="553"/>
      <c r="F120" s="389" t="s">
        <v>226</v>
      </c>
      <c r="G120" s="390">
        <v>30</v>
      </c>
      <c r="H120" s="389"/>
      <c r="I120" s="389">
        <f t="shared" si="6"/>
        <v>0</v>
      </c>
      <c r="J120" s="391">
        <f t="shared" si="7"/>
        <v>59.7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183</v>
      </c>
      <c r="D121" s="561" t="s">
        <v>936</v>
      </c>
      <c r="E121" s="561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62"/>
      <c r="E122" s="562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189</v>
      </c>
      <c r="D123" s="561" t="s">
        <v>960</v>
      </c>
      <c r="E123" s="561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4.95" customHeight="1">
      <c r="A124" s="385"/>
      <c r="B124" s="386"/>
      <c r="C124" s="387" t="s">
        <v>961</v>
      </c>
      <c r="D124" s="553" t="s">
        <v>962</v>
      </c>
      <c r="E124" s="553"/>
      <c r="F124" s="389" t="s">
        <v>226</v>
      </c>
      <c r="G124" s="390">
        <v>70</v>
      </c>
      <c r="H124" s="389"/>
      <c r="I124" s="389">
        <f t="shared" ref="I124:I130" si="11">ROUND(G124*(H124),2)</f>
        <v>0</v>
      </c>
      <c r="J124" s="391">
        <f t="shared" ref="J124:J130" si="12">ROUND(G124*(N124),2)</f>
        <v>239.4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1.1200000000000001</v>
      </c>
      <c r="W124" s="395"/>
      <c r="X124" s="396">
        <v>1.6E-2</v>
      </c>
      <c r="Y124" s="396"/>
      <c r="Z124" s="396">
        <v>0</v>
      </c>
    </row>
    <row r="125" spans="1:26" ht="24.95" customHeight="1">
      <c r="A125" s="385"/>
      <c r="B125" s="386"/>
      <c r="C125" s="387" t="s">
        <v>963</v>
      </c>
      <c r="D125" s="553" t="s">
        <v>964</v>
      </c>
      <c r="E125" s="553"/>
      <c r="F125" s="389" t="s">
        <v>226</v>
      </c>
      <c r="G125" s="390">
        <v>60</v>
      </c>
      <c r="H125" s="389"/>
      <c r="I125" s="389">
        <f t="shared" si="11"/>
        <v>0</v>
      </c>
      <c r="J125" s="391">
        <f t="shared" si="12"/>
        <v>223.2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0.9</v>
      </c>
      <c r="W125" s="395"/>
      <c r="X125" s="396">
        <v>1.4999999999999999E-2</v>
      </c>
      <c r="Y125" s="396"/>
      <c r="Z125" s="396">
        <v>0</v>
      </c>
    </row>
    <row r="126" spans="1:26" ht="24.95" customHeight="1">
      <c r="A126" s="385"/>
      <c r="B126" s="386"/>
      <c r="C126" s="387" t="s">
        <v>740</v>
      </c>
      <c r="D126" s="553" t="s">
        <v>741</v>
      </c>
      <c r="E126" s="553"/>
      <c r="F126" s="389" t="s">
        <v>186</v>
      </c>
      <c r="G126" s="390">
        <v>2.02</v>
      </c>
      <c r="H126" s="389"/>
      <c r="I126" s="389">
        <f t="shared" si="11"/>
        <v>0</v>
      </c>
      <c r="J126" s="391">
        <f t="shared" si="12"/>
        <v>35.29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4.95" customHeight="1">
      <c r="A127" s="385"/>
      <c r="B127" s="386"/>
      <c r="C127" s="387" t="s">
        <v>744</v>
      </c>
      <c r="D127" s="553" t="s">
        <v>745</v>
      </c>
      <c r="E127" s="553"/>
      <c r="F127" s="389" t="s">
        <v>186</v>
      </c>
      <c r="G127" s="390">
        <v>40.4</v>
      </c>
      <c r="H127" s="389"/>
      <c r="I127" s="389">
        <f t="shared" si="11"/>
        <v>0</v>
      </c>
      <c r="J127" s="391">
        <f t="shared" si="12"/>
        <v>21.41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4.95" customHeight="1">
      <c r="A128" s="385"/>
      <c r="B128" s="386"/>
      <c r="C128" s="387" t="s">
        <v>965</v>
      </c>
      <c r="D128" s="553" t="s">
        <v>748</v>
      </c>
      <c r="E128" s="553"/>
      <c r="F128" s="389" t="s">
        <v>186</v>
      </c>
      <c r="G128" s="390">
        <v>2.02</v>
      </c>
      <c r="H128" s="389"/>
      <c r="I128" s="389">
        <f t="shared" si="11"/>
        <v>0</v>
      </c>
      <c r="J128" s="391">
        <f t="shared" si="12"/>
        <v>29.11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4.95" customHeight="1">
      <c r="A129" s="385"/>
      <c r="B129" s="386"/>
      <c r="C129" s="387" t="s">
        <v>966</v>
      </c>
      <c r="D129" s="553" t="s">
        <v>752</v>
      </c>
      <c r="E129" s="553"/>
      <c r="F129" s="389" t="s">
        <v>186</v>
      </c>
      <c r="G129" s="390">
        <v>16.16</v>
      </c>
      <c r="H129" s="389"/>
      <c r="I129" s="389">
        <f t="shared" si="11"/>
        <v>0</v>
      </c>
      <c r="J129" s="391">
        <f t="shared" si="12"/>
        <v>26.18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.1" customHeight="1">
      <c r="A130" s="385"/>
      <c r="B130" s="386"/>
      <c r="C130" s="387" t="s">
        <v>967</v>
      </c>
      <c r="D130" s="553" t="s">
        <v>968</v>
      </c>
      <c r="E130" s="553"/>
      <c r="F130" s="389" t="s">
        <v>186</v>
      </c>
      <c r="G130" s="390">
        <v>2.02</v>
      </c>
      <c r="H130" s="389"/>
      <c r="I130" s="389">
        <f t="shared" si="11"/>
        <v>0</v>
      </c>
      <c r="J130" s="391">
        <f t="shared" si="12"/>
        <v>30.3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189</v>
      </c>
      <c r="D131" s="561" t="s">
        <v>960</v>
      </c>
      <c r="E131" s="561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2.02</v>
      </c>
      <c r="W131" s="395"/>
      <c r="X131" s="396"/>
      <c r="Y131" s="396"/>
      <c r="Z131" s="396"/>
    </row>
    <row r="132" spans="1:26">
      <c r="A132" s="396"/>
      <c r="B132" s="404"/>
      <c r="C132" s="411"/>
      <c r="D132" s="562"/>
      <c r="E132" s="562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309</v>
      </c>
      <c r="D133" s="561" t="s">
        <v>969</v>
      </c>
      <c r="E133" s="561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4.95" customHeight="1">
      <c r="A134" s="385"/>
      <c r="B134" s="386"/>
      <c r="C134" s="387" t="s">
        <v>970</v>
      </c>
      <c r="D134" s="553" t="s">
        <v>971</v>
      </c>
      <c r="E134" s="553"/>
      <c r="F134" s="389" t="s">
        <v>186</v>
      </c>
      <c r="G134" s="390">
        <v>20.381195999999999</v>
      </c>
      <c r="H134" s="389"/>
      <c r="I134" s="389">
        <f>ROUND(G134*(H134),2)</f>
        <v>0</v>
      </c>
      <c r="J134" s="391">
        <f>ROUND(G134*(N134),2)</f>
        <v>800.98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309</v>
      </c>
      <c r="D135" s="561" t="s">
        <v>969</v>
      </c>
      <c r="E135" s="561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62"/>
      <c r="E136" s="562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64" t="s">
        <v>884</v>
      </c>
      <c r="E137" s="564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20.38</v>
      </c>
      <c r="T137" s="409"/>
      <c r="U137" s="409"/>
      <c r="V137" s="410">
        <f>ROUND((SUM(V88:V136))/2,2)</f>
        <v>2.02</v>
      </c>
      <c r="W137" s="395"/>
      <c r="X137" s="396"/>
      <c r="Y137" s="396"/>
      <c r="Z137" s="396"/>
    </row>
    <row r="138" spans="1:26">
      <c r="A138" s="396"/>
      <c r="B138" s="404"/>
      <c r="C138" s="411"/>
      <c r="D138" s="562"/>
      <c r="E138" s="562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64" t="s">
        <v>891</v>
      </c>
      <c r="E139" s="564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334</v>
      </c>
      <c r="D140" s="561" t="s">
        <v>972</v>
      </c>
      <c r="E140" s="561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4.95" customHeight="1">
      <c r="A141" s="385"/>
      <c r="B141" s="386"/>
      <c r="C141" s="387" t="s">
        <v>973</v>
      </c>
      <c r="D141" s="553" t="s">
        <v>974</v>
      </c>
      <c r="E141" s="553"/>
      <c r="F141" s="389" t="s">
        <v>226</v>
      </c>
      <c r="G141" s="390">
        <v>185</v>
      </c>
      <c r="H141" s="389"/>
      <c r="I141" s="389">
        <f t="shared" ref="I141:I147" si="17">ROUND(G141*(H141),2)</f>
        <v>0</v>
      </c>
      <c r="J141" s="391">
        <f t="shared" ref="J141:J147" si="18">ROUND(G141*(N141),2)</f>
        <v>708.55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4.0000000000000001E-3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4.95" customHeight="1">
      <c r="A142" s="397"/>
      <c r="B142" s="398"/>
      <c r="C142" s="399" t="s">
        <v>975</v>
      </c>
      <c r="D142" s="563" t="s">
        <v>976</v>
      </c>
      <c r="E142" s="563"/>
      <c r="F142" s="401" t="s">
        <v>977</v>
      </c>
      <c r="G142" s="402">
        <v>140</v>
      </c>
      <c r="H142" s="401"/>
      <c r="I142" s="401">
        <f t="shared" si="17"/>
        <v>0</v>
      </c>
      <c r="J142" s="403">
        <f t="shared" si="18"/>
        <v>358.4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4.95" customHeight="1">
      <c r="A143" s="397"/>
      <c r="B143" s="398"/>
      <c r="C143" s="399" t="s">
        <v>978</v>
      </c>
      <c r="D143" s="563" t="s">
        <v>979</v>
      </c>
      <c r="E143" s="563"/>
      <c r="F143" s="401" t="s">
        <v>977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4.95" customHeight="1">
      <c r="A144" s="397"/>
      <c r="B144" s="398"/>
      <c r="C144" s="399" t="s">
        <v>980</v>
      </c>
      <c r="D144" s="563" t="s">
        <v>981</v>
      </c>
      <c r="E144" s="563"/>
      <c r="F144" s="401" t="s">
        <v>977</v>
      </c>
      <c r="G144" s="402">
        <v>15</v>
      </c>
      <c r="H144" s="401"/>
      <c r="I144" s="401">
        <f t="shared" si="17"/>
        <v>0</v>
      </c>
      <c r="J144" s="403">
        <f t="shared" si="18"/>
        <v>49.05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4.95" customHeight="1">
      <c r="A145" s="385"/>
      <c r="B145" s="386"/>
      <c r="C145" s="387" t="s">
        <v>982</v>
      </c>
      <c r="D145" s="553" t="s">
        <v>983</v>
      </c>
      <c r="E145" s="553"/>
      <c r="F145" s="389" t="s">
        <v>226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4.95" customHeight="1">
      <c r="A146" s="397"/>
      <c r="B146" s="398"/>
      <c r="C146" s="399" t="s">
        <v>984</v>
      </c>
      <c r="D146" s="563" t="s">
        <v>985</v>
      </c>
      <c r="E146" s="563"/>
      <c r="F146" s="401" t="s">
        <v>977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4.95" customHeight="1">
      <c r="A147" s="397"/>
      <c r="B147" s="398"/>
      <c r="C147" s="399" t="s">
        <v>986</v>
      </c>
      <c r="D147" s="563" t="s">
        <v>987</v>
      </c>
      <c r="E147" s="563"/>
      <c r="F147" s="401" t="s">
        <v>988</v>
      </c>
      <c r="G147" s="402">
        <v>4</v>
      </c>
      <c r="H147" s="401"/>
      <c r="I147" s="401">
        <f t="shared" si="17"/>
        <v>0</v>
      </c>
      <c r="J147" s="403">
        <f t="shared" si="18"/>
        <v>108.88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334</v>
      </c>
      <c r="D148" s="561" t="s">
        <v>972</v>
      </c>
      <c r="E148" s="561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62"/>
      <c r="E149" s="562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989</v>
      </c>
      <c r="D150" s="561" t="s">
        <v>990</v>
      </c>
      <c r="E150" s="561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4.95" customHeight="1">
      <c r="A151" s="385"/>
      <c r="B151" s="386"/>
      <c r="C151" s="387" t="s">
        <v>991</v>
      </c>
      <c r="D151" s="553" t="s">
        <v>992</v>
      </c>
      <c r="E151" s="553"/>
      <c r="F151" s="388" t="s">
        <v>941</v>
      </c>
      <c r="G151" s="390">
        <v>4</v>
      </c>
      <c r="H151" s="389"/>
      <c r="I151" s="389">
        <f t="shared" ref="I151:I182" si="22">ROUND(G151*(H151),2)</f>
        <v>0</v>
      </c>
      <c r="J151" s="388">
        <f t="shared" ref="J151:J182" si="23">ROUND(G151*(N151),2)</f>
        <v>65.72</v>
      </c>
      <c r="K151" s="396">
        <f t="shared" ref="K151:K182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2" si="25">ROUND(G151*(P151),3)</f>
        <v>3.0000000000000001E-3</v>
      </c>
      <c r="T151" s="393"/>
      <c r="U151" s="393"/>
      <c r="V151" s="394">
        <f t="shared" ref="V151:V182" si="26">ROUND(G151*(X151),3)</f>
        <v>0</v>
      </c>
      <c r="W151" s="395"/>
      <c r="X151" s="396">
        <v>0</v>
      </c>
      <c r="Y151" s="396"/>
      <c r="Z151" s="396">
        <v>0</v>
      </c>
    </row>
    <row r="152" spans="1:26" ht="24.95" customHeight="1">
      <c r="A152" s="397"/>
      <c r="B152" s="398"/>
      <c r="C152" s="399" t="s">
        <v>993</v>
      </c>
      <c r="D152" s="563" t="s">
        <v>994</v>
      </c>
      <c r="E152" s="563"/>
      <c r="F152" s="400" t="s">
        <v>995</v>
      </c>
      <c r="G152" s="402">
        <v>4</v>
      </c>
      <c r="H152" s="401"/>
      <c r="I152" s="401">
        <f t="shared" si="22"/>
        <v>0</v>
      </c>
      <c r="J152" s="400">
        <f t="shared" si="23"/>
        <v>256.32</v>
      </c>
      <c r="K152" s="396">
        <f t="shared" si="24"/>
        <v>0</v>
      </c>
      <c r="L152" s="393"/>
      <c r="M152" s="393">
        <f>ROUND(G152*(H152),2)</f>
        <v>0</v>
      </c>
      <c r="N152" s="393">
        <v>64.08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4.95" customHeight="1">
      <c r="A153" s="385"/>
      <c r="B153" s="386"/>
      <c r="C153" s="387" t="s">
        <v>996</v>
      </c>
      <c r="D153" s="553" t="s">
        <v>997</v>
      </c>
      <c r="E153" s="553"/>
      <c r="F153" s="388" t="s">
        <v>941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4.95" customHeight="1">
      <c r="A154" s="397"/>
      <c r="B154" s="398"/>
      <c r="C154" s="399" t="s">
        <v>998</v>
      </c>
      <c r="D154" s="563" t="s">
        <v>999</v>
      </c>
      <c r="E154" s="563"/>
      <c r="F154" s="400" t="s">
        <v>995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4.95" customHeight="1">
      <c r="A155" s="397"/>
      <c r="B155" s="398"/>
      <c r="C155" s="399" t="s">
        <v>1000</v>
      </c>
      <c r="D155" s="563" t="s">
        <v>1001</v>
      </c>
      <c r="E155" s="563"/>
      <c r="F155" s="400" t="s">
        <v>941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4.95" customHeight="1">
      <c r="A156" s="385"/>
      <c r="B156" s="386"/>
      <c r="C156" s="387" t="s">
        <v>1002</v>
      </c>
      <c r="D156" s="553" t="s">
        <v>1003</v>
      </c>
      <c r="E156" s="553"/>
      <c r="F156" s="388" t="s">
        <v>941</v>
      </c>
      <c r="G156" s="390">
        <v>1</v>
      </c>
      <c r="H156" s="389"/>
      <c r="I156" s="389">
        <f t="shared" si="22"/>
        <v>0</v>
      </c>
      <c r="J156" s="388">
        <f t="shared" si="23"/>
        <v>34.28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1E-3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4.95" customHeight="1">
      <c r="A157" s="397"/>
      <c r="B157" s="398"/>
      <c r="C157" s="399" t="s">
        <v>1004</v>
      </c>
      <c r="D157" s="563" t="s">
        <v>1005</v>
      </c>
      <c r="E157" s="563"/>
      <c r="F157" s="400" t="s">
        <v>941</v>
      </c>
      <c r="G157" s="402">
        <v>1</v>
      </c>
      <c r="H157" s="401"/>
      <c r="I157" s="401">
        <f t="shared" si="22"/>
        <v>0</v>
      </c>
      <c r="J157" s="400">
        <f t="shared" si="23"/>
        <v>221.8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3.0000000000000001E-3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4.95" customHeight="1">
      <c r="A158" s="385"/>
      <c r="B158" s="386"/>
      <c r="C158" s="387" t="s">
        <v>1006</v>
      </c>
      <c r="D158" s="553" t="s">
        <v>1007</v>
      </c>
      <c r="E158" s="553"/>
      <c r="F158" s="388" t="s">
        <v>226</v>
      </c>
      <c r="G158" s="390">
        <v>15</v>
      </c>
      <c r="H158" s="389"/>
      <c r="I158" s="389">
        <f t="shared" si="22"/>
        <v>0</v>
      </c>
      <c r="J158" s="388">
        <f t="shared" si="23"/>
        <v>173.1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4.95" customHeight="1">
      <c r="A159" s="397"/>
      <c r="B159" s="398"/>
      <c r="C159" s="399" t="s">
        <v>1008</v>
      </c>
      <c r="D159" s="563" t="s">
        <v>1009</v>
      </c>
      <c r="E159" s="563"/>
      <c r="F159" s="400" t="s">
        <v>941</v>
      </c>
      <c r="G159" s="402">
        <v>15.75</v>
      </c>
      <c r="H159" s="401"/>
      <c r="I159" s="401">
        <f t="shared" si="22"/>
        <v>0</v>
      </c>
      <c r="J159" s="400">
        <f t="shared" si="23"/>
        <v>28.67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4.95" customHeight="1">
      <c r="A160" s="385"/>
      <c r="B160" s="386"/>
      <c r="C160" s="387" t="s">
        <v>1010</v>
      </c>
      <c r="D160" s="553" t="s">
        <v>1011</v>
      </c>
      <c r="E160" s="553"/>
      <c r="F160" s="388" t="s">
        <v>226</v>
      </c>
      <c r="G160" s="390">
        <v>30</v>
      </c>
      <c r="H160" s="389"/>
      <c r="I160" s="389">
        <f t="shared" si="22"/>
        <v>0</v>
      </c>
      <c r="J160" s="388">
        <f t="shared" si="23"/>
        <v>357.3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4.95" customHeight="1">
      <c r="A161" s="397"/>
      <c r="B161" s="398"/>
      <c r="C161" s="399" t="s">
        <v>1012</v>
      </c>
      <c r="D161" s="563" t="s">
        <v>1013</v>
      </c>
      <c r="E161" s="563"/>
      <c r="F161" s="400" t="s">
        <v>941</v>
      </c>
      <c r="G161" s="402">
        <v>31.5</v>
      </c>
      <c r="H161" s="401"/>
      <c r="I161" s="401">
        <f t="shared" si="22"/>
        <v>0</v>
      </c>
      <c r="J161" s="400">
        <f t="shared" si="23"/>
        <v>63.63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4.95" customHeight="1">
      <c r="A162" s="385"/>
      <c r="B162" s="386"/>
      <c r="C162" s="387" t="s">
        <v>1014</v>
      </c>
      <c r="D162" s="553" t="s">
        <v>1015</v>
      </c>
      <c r="E162" s="553"/>
      <c r="F162" s="388" t="s">
        <v>226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4.95" customHeight="1">
      <c r="A163" s="397"/>
      <c r="B163" s="398"/>
      <c r="C163" s="399" t="s">
        <v>1016</v>
      </c>
      <c r="D163" s="563" t="s">
        <v>1017</v>
      </c>
      <c r="E163" s="563"/>
      <c r="F163" s="400" t="s">
        <v>941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4.95" customHeight="1">
      <c r="A164" s="385"/>
      <c r="B164" s="386"/>
      <c r="C164" s="387" t="s">
        <v>1018</v>
      </c>
      <c r="D164" s="553" t="s">
        <v>1019</v>
      </c>
      <c r="E164" s="553"/>
      <c r="F164" s="388" t="s">
        <v>226</v>
      </c>
      <c r="G164" s="390">
        <v>15</v>
      </c>
      <c r="H164" s="389"/>
      <c r="I164" s="389">
        <f t="shared" si="22"/>
        <v>0</v>
      </c>
      <c r="J164" s="388">
        <f t="shared" si="23"/>
        <v>213.9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4.95" customHeight="1">
      <c r="A165" s="397"/>
      <c r="B165" s="398"/>
      <c r="C165" s="399" t="s">
        <v>1020</v>
      </c>
      <c r="D165" s="563" t="s">
        <v>1021</v>
      </c>
      <c r="E165" s="563"/>
      <c r="F165" s="400" t="s">
        <v>941</v>
      </c>
      <c r="G165" s="402">
        <v>15.75</v>
      </c>
      <c r="H165" s="401"/>
      <c r="I165" s="401">
        <f t="shared" si="22"/>
        <v>0</v>
      </c>
      <c r="J165" s="400">
        <f t="shared" si="23"/>
        <v>93.87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4.95" customHeight="1">
      <c r="A166" s="385"/>
      <c r="B166" s="386"/>
      <c r="C166" s="387" t="s">
        <v>1022</v>
      </c>
      <c r="D166" s="553" t="s">
        <v>1023</v>
      </c>
      <c r="E166" s="553"/>
      <c r="F166" s="388" t="s">
        <v>941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4.95" customHeight="1">
      <c r="A167" s="397"/>
      <c r="B167" s="398"/>
      <c r="C167" s="399" t="s">
        <v>1024</v>
      </c>
      <c r="D167" s="563" t="s">
        <v>1025</v>
      </c>
      <c r="E167" s="563"/>
      <c r="F167" s="400" t="s">
        <v>941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4.95" customHeight="1">
      <c r="A168" s="385"/>
      <c r="B168" s="386"/>
      <c r="C168" s="387" t="s">
        <v>1026</v>
      </c>
      <c r="D168" s="553" t="s">
        <v>1027</v>
      </c>
      <c r="E168" s="553"/>
      <c r="F168" s="388" t="s">
        <v>941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4.95" customHeight="1">
      <c r="A169" s="397"/>
      <c r="B169" s="398"/>
      <c r="C169" s="399" t="s">
        <v>1028</v>
      </c>
      <c r="D169" s="563" t="s">
        <v>1029</v>
      </c>
      <c r="E169" s="563"/>
      <c r="F169" s="400" t="s">
        <v>941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4.95" customHeight="1">
      <c r="A170" s="385"/>
      <c r="B170" s="386"/>
      <c r="C170" s="387" t="s">
        <v>1030</v>
      </c>
      <c r="D170" s="553" t="s">
        <v>1031</v>
      </c>
      <c r="E170" s="553"/>
      <c r="F170" s="388" t="s">
        <v>941</v>
      </c>
      <c r="G170" s="390">
        <v>8</v>
      </c>
      <c r="H170" s="389"/>
      <c r="I170" s="389">
        <f t="shared" si="22"/>
        <v>0</v>
      </c>
      <c r="J170" s="388">
        <f t="shared" si="23"/>
        <v>57.28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4.95" customHeight="1">
      <c r="A171" s="397"/>
      <c r="B171" s="398"/>
      <c r="C171" s="399" t="s">
        <v>1032</v>
      </c>
      <c r="D171" s="563" t="s">
        <v>1033</v>
      </c>
      <c r="E171" s="563"/>
      <c r="F171" s="400" t="s">
        <v>941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4.95" customHeight="1">
      <c r="A172" s="397"/>
      <c r="B172" s="398"/>
      <c r="C172" s="399" t="s">
        <v>1034</v>
      </c>
      <c r="D172" s="563" t="s">
        <v>1035</v>
      </c>
      <c r="E172" s="563"/>
      <c r="F172" s="400" t="s">
        <v>941</v>
      </c>
      <c r="G172" s="402">
        <v>1</v>
      </c>
      <c r="H172" s="401"/>
      <c r="I172" s="401">
        <f t="shared" si="22"/>
        <v>0</v>
      </c>
      <c r="J172" s="400">
        <f t="shared" si="23"/>
        <v>4.05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4.95" customHeight="1">
      <c r="A173" s="385"/>
      <c r="B173" s="386"/>
      <c r="C173" s="387" t="s">
        <v>1036</v>
      </c>
      <c r="D173" s="553" t="s">
        <v>1037</v>
      </c>
      <c r="E173" s="553"/>
      <c r="F173" s="388" t="s">
        <v>941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4.95" customHeight="1">
      <c r="A174" s="397"/>
      <c r="B174" s="398"/>
      <c r="C174" s="399" t="s">
        <v>1038</v>
      </c>
      <c r="D174" s="563" t="s">
        <v>1039</v>
      </c>
      <c r="E174" s="563"/>
      <c r="F174" s="400" t="s">
        <v>941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4.95" customHeight="1">
      <c r="A175" s="385"/>
      <c r="B175" s="386"/>
      <c r="C175" s="387" t="s">
        <v>1040</v>
      </c>
      <c r="D175" s="553" t="s">
        <v>1041</v>
      </c>
      <c r="E175" s="553"/>
      <c r="F175" s="388" t="s">
        <v>941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4.95" customHeight="1">
      <c r="A176" s="397"/>
      <c r="B176" s="398"/>
      <c r="C176" s="399" t="s">
        <v>1042</v>
      </c>
      <c r="D176" s="563" t="s">
        <v>1043</v>
      </c>
      <c r="E176" s="563"/>
      <c r="F176" s="400" t="s">
        <v>941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4.95" customHeight="1">
      <c r="A177" s="385"/>
      <c r="B177" s="386"/>
      <c r="C177" s="387" t="s">
        <v>1044</v>
      </c>
      <c r="D177" s="553" t="s">
        <v>1045</v>
      </c>
      <c r="E177" s="553"/>
      <c r="F177" s="388" t="s">
        <v>941</v>
      </c>
      <c r="G177" s="390">
        <v>4</v>
      </c>
      <c r="H177" s="389"/>
      <c r="I177" s="389">
        <f t="shared" si="22"/>
        <v>0</v>
      </c>
      <c r="J177" s="388">
        <f t="shared" si="23"/>
        <v>14.8</v>
      </c>
      <c r="K177" s="396">
        <f t="shared" si="24"/>
        <v>0</v>
      </c>
      <c r="L177" s="393">
        <f t="shared" ref="L177:L182" si="27"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4.95" customHeight="1">
      <c r="A178" s="385"/>
      <c r="B178" s="386"/>
      <c r="C178" s="387" t="s">
        <v>1046</v>
      </c>
      <c r="D178" s="553" t="s">
        <v>1047</v>
      </c>
      <c r="E178" s="553"/>
      <c r="F178" s="388" t="s">
        <v>941</v>
      </c>
      <c r="G178" s="390">
        <v>1</v>
      </c>
      <c r="H178" s="389"/>
      <c r="I178" s="389">
        <f t="shared" si="22"/>
        <v>0</v>
      </c>
      <c r="J178" s="388">
        <f t="shared" si="23"/>
        <v>4.09</v>
      </c>
      <c r="K178" s="396">
        <f t="shared" si="24"/>
        <v>0</v>
      </c>
      <c r="L178" s="393">
        <f t="shared" si="27"/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4.95" customHeight="1">
      <c r="A179" s="385"/>
      <c r="B179" s="386"/>
      <c r="C179" s="387" t="s">
        <v>1048</v>
      </c>
      <c r="D179" s="553" t="s">
        <v>1049</v>
      </c>
      <c r="E179" s="553"/>
      <c r="F179" s="388" t="s">
        <v>941</v>
      </c>
      <c r="G179" s="390">
        <v>1</v>
      </c>
      <c r="H179" s="389"/>
      <c r="I179" s="389">
        <f t="shared" si="22"/>
        <v>0</v>
      </c>
      <c r="J179" s="388">
        <f t="shared" si="23"/>
        <v>4.9400000000000004</v>
      </c>
      <c r="K179" s="396">
        <f t="shared" si="24"/>
        <v>0</v>
      </c>
      <c r="L179" s="393">
        <f t="shared" si="27"/>
        <v>0</v>
      </c>
      <c r="M179" s="393"/>
      <c r="N179" s="393">
        <v>4.9399999999999995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4.95" customHeight="1">
      <c r="A180" s="385"/>
      <c r="B180" s="386"/>
      <c r="C180" s="387" t="s">
        <v>1050</v>
      </c>
      <c r="D180" s="553" t="s">
        <v>1051</v>
      </c>
      <c r="E180" s="553"/>
      <c r="F180" s="388" t="s">
        <v>941</v>
      </c>
      <c r="G180" s="390">
        <v>3</v>
      </c>
      <c r="H180" s="389"/>
      <c r="I180" s="389">
        <f t="shared" si="22"/>
        <v>0</v>
      </c>
      <c r="J180" s="388">
        <f t="shared" si="23"/>
        <v>18.149999999999999</v>
      </c>
      <c r="K180" s="396">
        <f t="shared" si="24"/>
        <v>0</v>
      </c>
      <c r="L180" s="393">
        <f t="shared" si="27"/>
        <v>0</v>
      </c>
      <c r="M180" s="393"/>
      <c r="N180" s="393">
        <v>6.05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4.95" customHeight="1">
      <c r="A181" s="385"/>
      <c r="B181" s="386"/>
      <c r="C181" s="387" t="s">
        <v>1052</v>
      </c>
      <c r="D181" s="553" t="s">
        <v>1053</v>
      </c>
      <c r="E181" s="553"/>
      <c r="F181" s="388" t="s">
        <v>226</v>
      </c>
      <c r="G181" s="390">
        <v>75</v>
      </c>
      <c r="H181" s="389"/>
      <c r="I181" s="389">
        <f t="shared" si="22"/>
        <v>0</v>
      </c>
      <c r="J181" s="388">
        <f t="shared" si="23"/>
        <v>85.5</v>
      </c>
      <c r="K181" s="396">
        <f t="shared" si="24"/>
        <v>0</v>
      </c>
      <c r="L181" s="393">
        <f t="shared" si="27"/>
        <v>0</v>
      </c>
      <c r="M181" s="393"/>
      <c r="N181" s="393">
        <v>1.1400000000000001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24.95" customHeight="1">
      <c r="A182" s="385"/>
      <c r="B182" s="386"/>
      <c r="C182" s="387" t="s">
        <v>1054</v>
      </c>
      <c r="D182" s="553" t="s">
        <v>1055</v>
      </c>
      <c r="E182" s="553"/>
      <c r="F182" s="388" t="s">
        <v>332</v>
      </c>
      <c r="G182" s="390">
        <v>22.136011921348608</v>
      </c>
      <c r="H182" s="391"/>
      <c r="I182" s="391">
        <f t="shared" si="22"/>
        <v>0</v>
      </c>
      <c r="J182" s="388">
        <f t="shared" si="23"/>
        <v>110.68</v>
      </c>
      <c r="K182" s="396">
        <f t="shared" si="24"/>
        <v>0</v>
      </c>
      <c r="L182" s="393">
        <f t="shared" si="27"/>
        <v>0</v>
      </c>
      <c r="M182" s="393"/>
      <c r="N182" s="393">
        <v>5</v>
      </c>
      <c r="O182" s="393"/>
      <c r="P182" s="393">
        <v>0</v>
      </c>
      <c r="Q182" s="393"/>
      <c r="R182" s="393">
        <v>0</v>
      </c>
      <c r="S182" s="393">
        <f t="shared" si="25"/>
        <v>0</v>
      </c>
      <c r="T182" s="393"/>
      <c r="U182" s="393"/>
      <c r="V182" s="394">
        <f t="shared" si="26"/>
        <v>0</v>
      </c>
      <c r="W182" s="395"/>
      <c r="X182" s="396">
        <v>0</v>
      </c>
      <c r="Y182" s="396"/>
      <c r="Z182" s="396">
        <v>0</v>
      </c>
    </row>
    <row r="183" spans="1:26" ht="12">
      <c r="A183" s="396"/>
      <c r="B183" s="404"/>
      <c r="C183" s="405" t="s">
        <v>989</v>
      </c>
      <c r="D183" s="561" t="s">
        <v>990</v>
      </c>
      <c r="E183" s="561"/>
      <c r="F183" s="396"/>
      <c r="G183" s="393"/>
      <c r="H183" s="406"/>
      <c r="I183" s="407">
        <f>ROUND((SUM(I150:I182))/1,2)</f>
        <v>0</v>
      </c>
      <c r="J183" s="412"/>
      <c r="K183" s="412"/>
      <c r="L183" s="409">
        <f>ROUND((SUM(L150:L182))/1,2)</f>
        <v>0</v>
      </c>
      <c r="M183" s="409">
        <f>ROUND((SUM(M150:M182))/1,2)</f>
        <v>0</v>
      </c>
      <c r="N183" s="409"/>
      <c r="O183" s="409"/>
      <c r="P183" s="409"/>
      <c r="Q183" s="409"/>
      <c r="R183" s="409"/>
      <c r="S183" s="409">
        <f>ROUND((SUM(S150:S182))/1,2)</f>
        <v>0.01</v>
      </c>
      <c r="T183" s="409"/>
      <c r="U183" s="409"/>
      <c r="V183" s="410">
        <f>ROUND((SUM(V150:V182))/1,2)</f>
        <v>0</v>
      </c>
      <c r="W183" s="395"/>
      <c r="X183" s="396"/>
      <c r="Y183" s="396"/>
      <c r="Z183" s="396"/>
    </row>
    <row r="184" spans="1:26">
      <c r="A184" s="396"/>
      <c r="B184" s="404"/>
      <c r="C184" s="411"/>
      <c r="D184" s="562"/>
      <c r="E184" s="562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12">
      <c r="A185" s="396"/>
      <c r="B185" s="404"/>
      <c r="C185" s="405" t="s">
        <v>1056</v>
      </c>
      <c r="D185" s="561" t="s">
        <v>1057</v>
      </c>
      <c r="E185" s="561"/>
      <c r="F185" s="396"/>
      <c r="G185" s="393"/>
      <c r="H185" s="406"/>
      <c r="I185" s="406"/>
      <c r="J185" s="396"/>
      <c r="K185" s="396"/>
      <c r="L185" s="393"/>
      <c r="M185" s="393"/>
      <c r="N185" s="393"/>
      <c r="O185" s="393"/>
      <c r="P185" s="393"/>
      <c r="Q185" s="393"/>
      <c r="R185" s="393"/>
      <c r="S185" s="393"/>
      <c r="T185" s="393"/>
      <c r="U185" s="393"/>
      <c r="V185" s="394"/>
      <c r="W185" s="395"/>
      <c r="X185" s="396"/>
      <c r="Y185" s="396"/>
      <c r="Z185" s="396"/>
    </row>
    <row r="186" spans="1:26" ht="24.95" customHeight="1">
      <c r="A186" s="385"/>
      <c r="B186" s="386"/>
      <c r="C186" s="387" t="s">
        <v>1058</v>
      </c>
      <c r="D186" s="553" t="s">
        <v>1059</v>
      </c>
      <c r="E186" s="553"/>
      <c r="F186" s="388" t="s">
        <v>941</v>
      </c>
      <c r="G186" s="390">
        <v>4</v>
      </c>
      <c r="H186" s="389"/>
      <c r="I186" s="389">
        <f t="shared" ref="I186:I205" si="28">ROUND(G186*(H186),2)</f>
        <v>0</v>
      </c>
      <c r="J186" s="388">
        <f t="shared" ref="J186:J205" si="29">ROUND(G186*(N186),2)</f>
        <v>17.36</v>
      </c>
      <c r="K186" s="396">
        <f t="shared" ref="K186:K205" si="30">ROUND(G186*(O186),2)</f>
        <v>0</v>
      </c>
      <c r="L186" s="393">
        <f>ROUND(G186*(H186),2)</f>
        <v>0</v>
      </c>
      <c r="M186" s="393"/>
      <c r="N186" s="393">
        <v>4.34</v>
      </c>
      <c r="O186" s="393"/>
      <c r="P186" s="393">
        <v>2.0000000000000002E-5</v>
      </c>
      <c r="Q186" s="393"/>
      <c r="R186" s="393">
        <v>2.0000000000000002E-5</v>
      </c>
      <c r="S186" s="393">
        <f t="shared" ref="S186:S205" si="31">ROUND(G186*(P186),3)</f>
        <v>0</v>
      </c>
      <c r="T186" s="393"/>
      <c r="U186" s="393"/>
      <c r="V186" s="394">
        <f t="shared" ref="V186:V205" si="32">ROUND(G186*(X186),3)</f>
        <v>0</v>
      </c>
      <c r="W186" s="395"/>
      <c r="X186" s="396">
        <v>0</v>
      </c>
      <c r="Y186" s="396"/>
      <c r="Z186" s="396">
        <v>0</v>
      </c>
    </row>
    <row r="187" spans="1:26" ht="24.95" customHeight="1">
      <c r="A187" s="397"/>
      <c r="B187" s="398"/>
      <c r="C187" s="399" t="s">
        <v>1060</v>
      </c>
      <c r="D187" s="563" t="s">
        <v>1061</v>
      </c>
      <c r="E187" s="563"/>
      <c r="F187" s="400" t="s">
        <v>941</v>
      </c>
      <c r="G187" s="402">
        <v>2</v>
      </c>
      <c r="H187" s="401"/>
      <c r="I187" s="401">
        <f t="shared" si="28"/>
        <v>0</v>
      </c>
      <c r="J187" s="400">
        <f t="shared" si="29"/>
        <v>15.18</v>
      </c>
      <c r="K187" s="396">
        <f t="shared" si="30"/>
        <v>0</v>
      </c>
      <c r="L187" s="393"/>
      <c r="M187" s="393">
        <f>ROUND(G187*(H187),2)</f>
        <v>0</v>
      </c>
      <c r="N187" s="393">
        <v>7.59</v>
      </c>
      <c r="O187" s="393"/>
      <c r="P187" s="393">
        <v>3.3E-4</v>
      </c>
      <c r="Q187" s="393"/>
      <c r="R187" s="393">
        <v>3.3E-4</v>
      </c>
      <c r="S187" s="393">
        <f t="shared" si="31"/>
        <v>1E-3</v>
      </c>
      <c r="T187" s="393"/>
      <c r="U187" s="393"/>
      <c r="V187" s="394">
        <f t="shared" si="32"/>
        <v>0</v>
      </c>
      <c r="W187" s="395"/>
      <c r="X187" s="396">
        <v>0</v>
      </c>
      <c r="Y187" s="396"/>
      <c r="Z187" s="396">
        <v>0</v>
      </c>
    </row>
    <row r="188" spans="1:26" ht="24.95" customHeight="1">
      <c r="A188" s="397"/>
      <c r="B188" s="398"/>
      <c r="C188" s="399" t="s">
        <v>1062</v>
      </c>
      <c r="D188" s="563" t="s">
        <v>1063</v>
      </c>
      <c r="E188" s="563"/>
      <c r="F188" s="400" t="s">
        <v>941</v>
      </c>
      <c r="G188" s="402">
        <v>1</v>
      </c>
      <c r="H188" s="401"/>
      <c r="I188" s="401">
        <f t="shared" si="28"/>
        <v>0</v>
      </c>
      <c r="J188" s="400">
        <f t="shared" si="29"/>
        <v>14.24</v>
      </c>
      <c r="K188" s="396">
        <f t="shared" si="30"/>
        <v>0</v>
      </c>
      <c r="L188" s="393"/>
      <c r="M188" s="393">
        <f>ROUND(G188*(H188),2)</f>
        <v>0</v>
      </c>
      <c r="N188" s="393">
        <v>14.24</v>
      </c>
      <c r="O188" s="393"/>
      <c r="P188" s="393">
        <v>0</v>
      </c>
      <c r="Q188" s="393"/>
      <c r="R188" s="393">
        <v>0</v>
      </c>
      <c r="S188" s="393">
        <f t="shared" si="31"/>
        <v>0</v>
      </c>
      <c r="T188" s="393"/>
      <c r="U188" s="393"/>
      <c r="V188" s="394">
        <f t="shared" si="32"/>
        <v>0</v>
      </c>
      <c r="W188" s="395"/>
      <c r="X188" s="396">
        <v>0</v>
      </c>
      <c r="Y188" s="396"/>
      <c r="Z188" s="396">
        <v>0</v>
      </c>
    </row>
    <row r="189" spans="1:26" ht="24.95" customHeight="1">
      <c r="A189" s="397"/>
      <c r="B189" s="398"/>
      <c r="C189" s="399" t="s">
        <v>1064</v>
      </c>
      <c r="D189" s="563" t="s">
        <v>1065</v>
      </c>
      <c r="E189" s="563"/>
      <c r="F189" s="400" t="s">
        <v>941</v>
      </c>
      <c r="G189" s="402">
        <v>1</v>
      </c>
      <c r="H189" s="401"/>
      <c r="I189" s="401">
        <f t="shared" si="28"/>
        <v>0</v>
      </c>
      <c r="J189" s="400">
        <f t="shared" si="29"/>
        <v>7.3</v>
      </c>
      <c r="K189" s="396">
        <f t="shared" si="30"/>
        <v>0</v>
      </c>
      <c r="L189" s="393"/>
      <c r="M189" s="393">
        <f>ROUND(G189*(H189),2)</f>
        <v>0</v>
      </c>
      <c r="N189" s="393">
        <v>7.3</v>
      </c>
      <c r="O189" s="393"/>
      <c r="P189" s="393">
        <v>0</v>
      </c>
      <c r="Q189" s="393"/>
      <c r="R189" s="393">
        <v>0</v>
      </c>
      <c r="S189" s="393">
        <f t="shared" si="31"/>
        <v>0</v>
      </c>
      <c r="T189" s="393"/>
      <c r="U189" s="393"/>
      <c r="V189" s="394">
        <f t="shared" si="32"/>
        <v>0</v>
      </c>
      <c r="W189" s="395"/>
      <c r="X189" s="396">
        <v>0</v>
      </c>
      <c r="Y189" s="396"/>
      <c r="Z189" s="396">
        <v>0</v>
      </c>
    </row>
    <row r="190" spans="1:26" ht="24.95" customHeight="1">
      <c r="A190" s="385"/>
      <c r="B190" s="386"/>
      <c r="C190" s="387" t="s">
        <v>1066</v>
      </c>
      <c r="D190" s="553" t="s">
        <v>1067</v>
      </c>
      <c r="E190" s="553"/>
      <c r="F190" s="388" t="s">
        <v>941</v>
      </c>
      <c r="G190" s="390">
        <v>4</v>
      </c>
      <c r="H190" s="389"/>
      <c r="I190" s="389">
        <f t="shared" si="28"/>
        <v>0</v>
      </c>
      <c r="J190" s="388">
        <f t="shared" si="29"/>
        <v>21.32</v>
      </c>
      <c r="K190" s="396">
        <f t="shared" si="30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1"/>
        <v>0</v>
      </c>
      <c r="T190" s="393"/>
      <c r="U190" s="393"/>
      <c r="V190" s="394">
        <f t="shared" si="32"/>
        <v>0</v>
      </c>
      <c r="W190" s="395"/>
      <c r="X190" s="396">
        <v>0</v>
      </c>
      <c r="Y190" s="396"/>
      <c r="Z190" s="396">
        <v>0</v>
      </c>
    </row>
    <row r="191" spans="1:26" ht="24.95" customHeight="1">
      <c r="A191" s="397"/>
      <c r="B191" s="398"/>
      <c r="C191" s="399" t="s">
        <v>1068</v>
      </c>
      <c r="D191" s="563" t="s">
        <v>1069</v>
      </c>
      <c r="E191" s="563"/>
      <c r="F191" s="400" t="s">
        <v>941</v>
      </c>
      <c r="G191" s="402">
        <v>2</v>
      </c>
      <c r="H191" s="401"/>
      <c r="I191" s="401">
        <f t="shared" si="28"/>
        <v>0</v>
      </c>
      <c r="J191" s="400">
        <f t="shared" si="29"/>
        <v>21.46</v>
      </c>
      <c r="K191" s="396">
        <f t="shared" si="30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1"/>
        <v>1E-3</v>
      </c>
      <c r="T191" s="393"/>
      <c r="U191" s="393"/>
      <c r="V191" s="394">
        <f t="shared" si="32"/>
        <v>0</v>
      </c>
      <c r="W191" s="395"/>
      <c r="X191" s="396">
        <v>0</v>
      </c>
      <c r="Y191" s="396"/>
      <c r="Z191" s="396">
        <v>0</v>
      </c>
    </row>
    <row r="192" spans="1:26" ht="24.95" customHeight="1">
      <c r="A192" s="397"/>
      <c r="B192" s="398"/>
      <c r="C192" s="399" t="s">
        <v>1070</v>
      </c>
      <c r="D192" s="563" t="s">
        <v>1071</v>
      </c>
      <c r="E192" s="563"/>
      <c r="F192" s="400" t="s">
        <v>941</v>
      </c>
      <c r="G192" s="402">
        <v>1</v>
      </c>
      <c r="H192" s="401"/>
      <c r="I192" s="401">
        <f t="shared" si="28"/>
        <v>0</v>
      </c>
      <c r="J192" s="400">
        <f t="shared" si="29"/>
        <v>19.38</v>
      </c>
      <c r="K192" s="396">
        <f t="shared" si="30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1"/>
        <v>0</v>
      </c>
      <c r="T192" s="393"/>
      <c r="U192" s="393"/>
      <c r="V192" s="394">
        <f t="shared" si="32"/>
        <v>0</v>
      </c>
      <c r="W192" s="395"/>
      <c r="X192" s="396">
        <v>0</v>
      </c>
      <c r="Y192" s="396"/>
      <c r="Z192" s="396">
        <v>0</v>
      </c>
    </row>
    <row r="193" spans="1:26" ht="24.95" customHeight="1">
      <c r="A193" s="397"/>
      <c r="B193" s="398"/>
      <c r="C193" s="399" t="s">
        <v>1072</v>
      </c>
      <c r="D193" s="563" t="s">
        <v>1073</v>
      </c>
      <c r="E193" s="563"/>
      <c r="F193" s="400" t="s">
        <v>941</v>
      </c>
      <c r="G193" s="402">
        <v>1</v>
      </c>
      <c r="H193" s="401"/>
      <c r="I193" s="401">
        <f t="shared" si="28"/>
        <v>0</v>
      </c>
      <c r="J193" s="400">
        <f t="shared" si="29"/>
        <v>28.97</v>
      </c>
      <c r="K193" s="396">
        <f t="shared" si="30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1"/>
        <v>0</v>
      </c>
      <c r="T193" s="393"/>
      <c r="U193" s="393"/>
      <c r="V193" s="394">
        <f t="shared" si="32"/>
        <v>0</v>
      </c>
      <c r="W193" s="395"/>
      <c r="X193" s="396">
        <v>0</v>
      </c>
      <c r="Y193" s="396"/>
      <c r="Z193" s="396">
        <v>0</v>
      </c>
    </row>
    <row r="194" spans="1:26" ht="24.95" customHeight="1">
      <c r="A194" s="385"/>
      <c r="B194" s="386"/>
      <c r="C194" s="387" t="s">
        <v>1074</v>
      </c>
      <c r="D194" s="553" t="s">
        <v>1075</v>
      </c>
      <c r="E194" s="553"/>
      <c r="F194" s="388" t="s">
        <v>941</v>
      </c>
      <c r="G194" s="390">
        <v>2</v>
      </c>
      <c r="H194" s="389"/>
      <c r="I194" s="389">
        <f t="shared" si="28"/>
        <v>0</v>
      </c>
      <c r="J194" s="388">
        <f t="shared" si="29"/>
        <v>11.56</v>
      </c>
      <c r="K194" s="396">
        <f t="shared" si="30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1"/>
        <v>0</v>
      </c>
      <c r="T194" s="393"/>
      <c r="U194" s="393"/>
      <c r="V194" s="394">
        <f t="shared" si="32"/>
        <v>0</v>
      </c>
      <c r="W194" s="395"/>
      <c r="X194" s="396">
        <v>0</v>
      </c>
      <c r="Y194" s="396"/>
      <c r="Z194" s="396">
        <v>0</v>
      </c>
    </row>
    <row r="195" spans="1:26" ht="24.95" customHeight="1">
      <c r="A195" s="397"/>
      <c r="B195" s="398"/>
      <c r="C195" s="399" t="s">
        <v>1076</v>
      </c>
      <c r="D195" s="563" t="s">
        <v>1077</v>
      </c>
      <c r="E195" s="563"/>
      <c r="F195" s="400" t="s">
        <v>941</v>
      </c>
      <c r="G195" s="402">
        <v>1</v>
      </c>
      <c r="H195" s="401"/>
      <c r="I195" s="401">
        <f t="shared" si="28"/>
        <v>0</v>
      </c>
      <c r="J195" s="400">
        <f t="shared" si="29"/>
        <v>16.82</v>
      </c>
      <c r="K195" s="396">
        <f t="shared" si="30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1"/>
        <v>1E-3</v>
      </c>
      <c r="T195" s="393"/>
      <c r="U195" s="393"/>
      <c r="V195" s="394">
        <f t="shared" si="32"/>
        <v>0</v>
      </c>
      <c r="W195" s="395"/>
      <c r="X195" s="396">
        <v>0</v>
      </c>
      <c r="Y195" s="396"/>
      <c r="Z195" s="396">
        <v>0</v>
      </c>
    </row>
    <row r="196" spans="1:26" ht="24.95" customHeight="1">
      <c r="A196" s="397"/>
      <c r="B196" s="398"/>
      <c r="C196" s="399" t="s">
        <v>1078</v>
      </c>
      <c r="D196" s="563" t="s">
        <v>1079</v>
      </c>
      <c r="E196" s="563"/>
      <c r="F196" s="400" t="s">
        <v>941</v>
      </c>
      <c r="G196" s="402">
        <v>1</v>
      </c>
      <c r="H196" s="401"/>
      <c r="I196" s="401">
        <f t="shared" si="28"/>
        <v>0</v>
      </c>
      <c r="J196" s="400">
        <f t="shared" si="29"/>
        <v>15.27</v>
      </c>
      <c r="K196" s="396">
        <f t="shared" si="30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1"/>
        <v>0</v>
      </c>
      <c r="T196" s="393"/>
      <c r="U196" s="393"/>
      <c r="V196" s="394">
        <f t="shared" si="32"/>
        <v>0</v>
      </c>
      <c r="W196" s="395"/>
      <c r="X196" s="396">
        <v>0</v>
      </c>
      <c r="Y196" s="396"/>
      <c r="Z196" s="396">
        <v>0</v>
      </c>
    </row>
    <row r="197" spans="1:26" ht="24.95" customHeight="1">
      <c r="A197" s="385"/>
      <c r="B197" s="386"/>
      <c r="C197" s="387" t="s">
        <v>1080</v>
      </c>
      <c r="D197" s="553" t="s">
        <v>1081</v>
      </c>
      <c r="E197" s="553"/>
      <c r="F197" s="388" t="s">
        <v>941</v>
      </c>
      <c r="G197" s="390">
        <v>1</v>
      </c>
      <c r="H197" s="389"/>
      <c r="I197" s="389">
        <f t="shared" si="28"/>
        <v>0</v>
      </c>
      <c r="J197" s="388">
        <f t="shared" si="29"/>
        <v>7.99</v>
      </c>
      <c r="K197" s="396">
        <f t="shared" si="30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1"/>
        <v>0</v>
      </c>
      <c r="T197" s="393"/>
      <c r="U197" s="393"/>
      <c r="V197" s="394">
        <f t="shared" si="32"/>
        <v>0</v>
      </c>
      <c r="W197" s="395"/>
      <c r="X197" s="396">
        <v>0</v>
      </c>
      <c r="Y197" s="396"/>
      <c r="Z197" s="396">
        <v>0</v>
      </c>
    </row>
    <row r="198" spans="1:26" ht="24.95" customHeight="1">
      <c r="A198" s="397"/>
      <c r="B198" s="398"/>
      <c r="C198" s="399" t="s">
        <v>1082</v>
      </c>
      <c r="D198" s="563" t="s">
        <v>1083</v>
      </c>
      <c r="E198" s="563"/>
      <c r="F198" s="400" t="s">
        <v>941</v>
      </c>
      <c r="G198" s="402">
        <v>1</v>
      </c>
      <c r="H198" s="401"/>
      <c r="I198" s="401">
        <f t="shared" si="28"/>
        <v>0</v>
      </c>
      <c r="J198" s="400">
        <f t="shared" si="29"/>
        <v>6.67</v>
      </c>
      <c r="K198" s="396">
        <f t="shared" si="30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1"/>
        <v>0</v>
      </c>
      <c r="T198" s="393"/>
      <c r="U198" s="393"/>
      <c r="V198" s="394">
        <f t="shared" si="32"/>
        <v>0</v>
      </c>
      <c r="W198" s="395"/>
      <c r="X198" s="396">
        <v>0</v>
      </c>
      <c r="Y198" s="396"/>
      <c r="Z198" s="396">
        <v>0</v>
      </c>
    </row>
    <row r="199" spans="1:26" ht="24.95" customHeight="1">
      <c r="A199" s="385"/>
      <c r="B199" s="386"/>
      <c r="C199" s="387" t="s">
        <v>1084</v>
      </c>
      <c r="D199" s="553" t="s">
        <v>1085</v>
      </c>
      <c r="E199" s="553"/>
      <c r="F199" s="388" t="s">
        <v>226</v>
      </c>
      <c r="G199" s="390">
        <v>140</v>
      </c>
      <c r="H199" s="389"/>
      <c r="I199" s="389">
        <f t="shared" si="28"/>
        <v>0</v>
      </c>
      <c r="J199" s="388">
        <f t="shared" si="29"/>
        <v>2114</v>
      </c>
      <c r="K199" s="396">
        <f t="shared" si="30"/>
        <v>0</v>
      </c>
      <c r="L199" s="393">
        <f t="shared" ref="L199:L205" si="33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1"/>
        <v>3.5999999999999997E-2</v>
      </c>
      <c r="T199" s="393"/>
      <c r="U199" s="393"/>
      <c r="V199" s="394">
        <f t="shared" si="32"/>
        <v>0</v>
      </c>
      <c r="W199" s="395"/>
      <c r="X199" s="396">
        <v>0</v>
      </c>
      <c r="Y199" s="396"/>
      <c r="Z199" s="396">
        <v>0</v>
      </c>
    </row>
    <row r="200" spans="1:26" ht="24.95" customHeight="1">
      <c r="A200" s="385"/>
      <c r="B200" s="386"/>
      <c r="C200" s="387" t="s">
        <v>1086</v>
      </c>
      <c r="D200" s="553" t="s">
        <v>1087</v>
      </c>
      <c r="E200" s="553"/>
      <c r="F200" s="388" t="s">
        <v>226</v>
      </c>
      <c r="G200" s="390">
        <v>30</v>
      </c>
      <c r="H200" s="389"/>
      <c r="I200" s="389">
        <f t="shared" si="28"/>
        <v>0</v>
      </c>
      <c r="J200" s="388">
        <f t="shared" si="29"/>
        <v>601.20000000000005</v>
      </c>
      <c r="K200" s="396">
        <f t="shared" si="30"/>
        <v>0</v>
      </c>
      <c r="L200" s="393">
        <f t="shared" si="33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1"/>
        <v>1.2999999999999999E-2</v>
      </c>
      <c r="T200" s="393"/>
      <c r="U200" s="393"/>
      <c r="V200" s="394">
        <f t="shared" si="32"/>
        <v>0</v>
      </c>
      <c r="W200" s="395"/>
      <c r="X200" s="396">
        <v>0</v>
      </c>
      <c r="Y200" s="396"/>
      <c r="Z200" s="396">
        <v>0</v>
      </c>
    </row>
    <row r="201" spans="1:26" ht="24.95" customHeight="1">
      <c r="A201" s="385"/>
      <c r="B201" s="386"/>
      <c r="C201" s="387" t="s">
        <v>1088</v>
      </c>
      <c r="D201" s="553" t="s">
        <v>1089</v>
      </c>
      <c r="E201" s="553"/>
      <c r="F201" s="388" t="s">
        <v>226</v>
      </c>
      <c r="G201" s="390">
        <v>15</v>
      </c>
      <c r="H201" s="389"/>
      <c r="I201" s="389">
        <f t="shared" si="28"/>
        <v>0</v>
      </c>
      <c r="J201" s="388">
        <f t="shared" si="29"/>
        <v>492.75</v>
      </c>
      <c r="K201" s="396">
        <f t="shared" si="30"/>
        <v>0</v>
      </c>
      <c r="L201" s="393">
        <f t="shared" si="33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1"/>
        <v>1.2E-2</v>
      </c>
      <c r="T201" s="393"/>
      <c r="U201" s="393"/>
      <c r="V201" s="394">
        <f t="shared" si="32"/>
        <v>0</v>
      </c>
      <c r="W201" s="395"/>
      <c r="X201" s="396">
        <v>0</v>
      </c>
      <c r="Y201" s="396"/>
      <c r="Z201" s="396">
        <v>0</v>
      </c>
    </row>
    <row r="202" spans="1:26" ht="24.95" customHeight="1">
      <c r="A202" s="385"/>
      <c r="B202" s="386"/>
      <c r="C202" s="387" t="s">
        <v>1090</v>
      </c>
      <c r="D202" s="553" t="s">
        <v>1091</v>
      </c>
      <c r="E202" s="553"/>
      <c r="F202" s="388" t="s">
        <v>941</v>
      </c>
      <c r="G202" s="390">
        <v>23</v>
      </c>
      <c r="H202" s="389"/>
      <c r="I202" s="389">
        <f t="shared" si="28"/>
        <v>0</v>
      </c>
      <c r="J202" s="388">
        <f t="shared" si="29"/>
        <v>243.34</v>
      </c>
      <c r="K202" s="396">
        <f t="shared" si="30"/>
        <v>0</v>
      </c>
      <c r="L202" s="393">
        <f t="shared" si="33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1"/>
        <v>0</v>
      </c>
      <c r="T202" s="393"/>
      <c r="U202" s="393"/>
      <c r="V202" s="394">
        <f t="shared" si="32"/>
        <v>0</v>
      </c>
      <c r="W202" s="395"/>
      <c r="X202" s="396">
        <v>0</v>
      </c>
      <c r="Y202" s="396"/>
      <c r="Z202" s="396">
        <v>0</v>
      </c>
    </row>
    <row r="203" spans="1:26" ht="24.95" customHeight="1">
      <c r="A203" s="385"/>
      <c r="B203" s="386"/>
      <c r="C203" s="387" t="s">
        <v>1092</v>
      </c>
      <c r="D203" s="553" t="s">
        <v>1093</v>
      </c>
      <c r="E203" s="553"/>
      <c r="F203" s="388" t="s">
        <v>226</v>
      </c>
      <c r="G203" s="390">
        <v>185</v>
      </c>
      <c r="H203" s="389"/>
      <c r="I203" s="389">
        <f t="shared" si="28"/>
        <v>0</v>
      </c>
      <c r="J203" s="388">
        <f t="shared" si="29"/>
        <v>479.15</v>
      </c>
      <c r="K203" s="396">
        <f t="shared" si="30"/>
        <v>0</v>
      </c>
      <c r="L203" s="393">
        <f t="shared" si="33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1"/>
        <v>3.3000000000000002E-2</v>
      </c>
      <c r="T203" s="393"/>
      <c r="U203" s="393"/>
      <c r="V203" s="394">
        <f t="shared" si="32"/>
        <v>0</v>
      </c>
      <c r="W203" s="395"/>
      <c r="X203" s="396">
        <v>0</v>
      </c>
      <c r="Y203" s="396"/>
      <c r="Z203" s="396">
        <v>0</v>
      </c>
    </row>
    <row r="204" spans="1:26" ht="24.95" customHeight="1">
      <c r="A204" s="385"/>
      <c r="B204" s="386"/>
      <c r="C204" s="387" t="s">
        <v>1094</v>
      </c>
      <c r="D204" s="553" t="s">
        <v>1095</v>
      </c>
      <c r="E204" s="553"/>
      <c r="F204" s="388" t="s">
        <v>226</v>
      </c>
      <c r="G204" s="390">
        <v>185</v>
      </c>
      <c r="H204" s="389"/>
      <c r="I204" s="389">
        <f t="shared" si="28"/>
        <v>0</v>
      </c>
      <c r="J204" s="388">
        <f t="shared" si="29"/>
        <v>277.5</v>
      </c>
      <c r="K204" s="396">
        <f t="shared" si="30"/>
        <v>0</v>
      </c>
      <c r="L204" s="393">
        <f t="shared" si="33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1"/>
        <v>2E-3</v>
      </c>
      <c r="T204" s="393"/>
      <c r="U204" s="393"/>
      <c r="V204" s="394">
        <f t="shared" si="32"/>
        <v>0</v>
      </c>
      <c r="W204" s="395"/>
      <c r="X204" s="396">
        <v>0</v>
      </c>
      <c r="Y204" s="396"/>
      <c r="Z204" s="396">
        <v>0</v>
      </c>
    </row>
    <row r="205" spans="1:26" ht="24.95" customHeight="1">
      <c r="A205" s="385"/>
      <c r="B205" s="386"/>
      <c r="C205" s="387" t="s">
        <v>1096</v>
      </c>
      <c r="D205" s="553" t="s">
        <v>1097</v>
      </c>
      <c r="E205" s="553"/>
      <c r="F205" s="388" t="s">
        <v>332</v>
      </c>
      <c r="G205" s="390">
        <v>44.10733754092</v>
      </c>
      <c r="H205" s="391"/>
      <c r="I205" s="391">
        <f t="shared" si="28"/>
        <v>0</v>
      </c>
      <c r="J205" s="388">
        <f t="shared" si="29"/>
        <v>220.54</v>
      </c>
      <c r="K205" s="396">
        <f t="shared" si="30"/>
        <v>0</v>
      </c>
      <c r="L205" s="393">
        <f t="shared" si="33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1"/>
        <v>0</v>
      </c>
      <c r="T205" s="393"/>
      <c r="U205" s="393"/>
      <c r="V205" s="394">
        <f t="shared" si="32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1056</v>
      </c>
      <c r="D206" s="561" t="s">
        <v>1057</v>
      </c>
      <c r="E206" s="561"/>
      <c r="F206" s="396"/>
      <c r="G206" s="393"/>
      <c r="H206" s="406"/>
      <c r="I206" s="407">
        <f>ROUND((SUM(I185:I205))/1,2)</f>
        <v>0</v>
      </c>
      <c r="J206" s="412"/>
      <c r="K206" s="412"/>
      <c r="L206" s="409">
        <f>ROUND((SUM(L185:L205))/1,2)</f>
        <v>0</v>
      </c>
      <c r="M206" s="409">
        <f>ROUND((SUM(M185:M205))/1,2)</f>
        <v>0</v>
      </c>
      <c r="N206" s="409"/>
      <c r="O206" s="409"/>
      <c r="P206" s="409"/>
      <c r="Q206" s="409"/>
      <c r="R206" s="409"/>
      <c r="S206" s="409">
        <f>ROUND((SUM(S185:S205))/1,2)</f>
        <v>0.1</v>
      </c>
      <c r="T206" s="409"/>
      <c r="U206" s="409"/>
      <c r="V206" s="410">
        <f>ROUND((SUM(V185:V205))/1,2)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62"/>
      <c r="E207" s="562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766</v>
      </c>
      <c r="D208" s="561" t="s">
        <v>1098</v>
      </c>
      <c r="E208" s="561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4.95" customHeight="1">
      <c r="A209" s="385"/>
      <c r="B209" s="386"/>
      <c r="C209" s="387" t="s">
        <v>1099</v>
      </c>
      <c r="D209" s="553" t="s">
        <v>1100</v>
      </c>
      <c r="E209" s="553"/>
      <c r="F209" s="388" t="s">
        <v>941</v>
      </c>
      <c r="G209" s="390">
        <v>3</v>
      </c>
      <c r="H209" s="389"/>
      <c r="I209" s="389">
        <f t="shared" ref="I209:I242" si="34">ROUND(G209*(H209),2)</f>
        <v>0</v>
      </c>
      <c r="J209" s="388">
        <f t="shared" ref="J209:J242" si="35">ROUND(G209*(N209),2)</f>
        <v>57.96</v>
      </c>
      <c r="K209" s="396">
        <f t="shared" ref="K209:K242" si="36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2" si="37">ROUND(G209*(P209),3)</f>
        <v>5.0000000000000001E-3</v>
      </c>
      <c r="T209" s="393"/>
      <c r="U209" s="393"/>
      <c r="V209" s="394">
        <f t="shared" ref="V209:V242" si="38">ROUND(G209*(X209),3)</f>
        <v>0</v>
      </c>
      <c r="W209" s="395"/>
      <c r="X209" s="396">
        <v>0</v>
      </c>
      <c r="Y209" s="396"/>
      <c r="Z209" s="396">
        <v>0</v>
      </c>
    </row>
    <row r="210" spans="1:26" ht="24.95" customHeight="1">
      <c r="A210" s="397"/>
      <c r="B210" s="398"/>
      <c r="C210" s="399" t="s">
        <v>1101</v>
      </c>
      <c r="D210" s="563" t="s">
        <v>1102</v>
      </c>
      <c r="E210" s="563"/>
      <c r="F210" s="400" t="s">
        <v>941</v>
      </c>
      <c r="G210" s="402">
        <v>3</v>
      </c>
      <c r="H210" s="401"/>
      <c r="I210" s="401">
        <f t="shared" si="34"/>
        <v>0</v>
      </c>
      <c r="J210" s="400">
        <f t="shared" si="35"/>
        <v>219.57</v>
      </c>
      <c r="K210" s="396">
        <f t="shared" si="36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7"/>
        <v>0</v>
      </c>
      <c r="T210" s="393"/>
      <c r="U210" s="393"/>
      <c r="V210" s="394">
        <f t="shared" si="38"/>
        <v>0</v>
      </c>
      <c r="W210" s="395"/>
      <c r="X210" s="396">
        <v>0</v>
      </c>
      <c r="Y210" s="396"/>
      <c r="Z210" s="396">
        <v>0</v>
      </c>
    </row>
    <row r="211" spans="1:26" ht="24.95" customHeight="1">
      <c r="A211" s="385"/>
      <c r="B211" s="386"/>
      <c r="C211" s="387" t="s">
        <v>1103</v>
      </c>
      <c r="D211" s="553" t="s">
        <v>1104</v>
      </c>
      <c r="E211" s="553"/>
      <c r="F211" s="388" t="s">
        <v>941</v>
      </c>
      <c r="G211" s="390">
        <v>3</v>
      </c>
      <c r="H211" s="389"/>
      <c r="I211" s="389">
        <f t="shared" si="34"/>
        <v>0</v>
      </c>
      <c r="J211" s="388">
        <f t="shared" si="35"/>
        <v>178.47</v>
      </c>
      <c r="K211" s="396">
        <f t="shared" si="36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7"/>
        <v>2E-3</v>
      </c>
      <c r="T211" s="393"/>
      <c r="U211" s="393"/>
      <c r="V211" s="394">
        <f t="shared" si="38"/>
        <v>0</v>
      </c>
      <c r="W211" s="395"/>
      <c r="X211" s="396">
        <v>0</v>
      </c>
      <c r="Y211" s="396"/>
      <c r="Z211" s="396">
        <v>0</v>
      </c>
    </row>
    <row r="212" spans="1:26" ht="24.95" customHeight="1">
      <c r="A212" s="397"/>
      <c r="B212" s="398"/>
      <c r="C212" s="399" t="s">
        <v>1105</v>
      </c>
      <c r="D212" s="563" t="s">
        <v>1106</v>
      </c>
      <c r="E212" s="563"/>
      <c r="F212" s="400" t="s">
        <v>941</v>
      </c>
      <c r="G212" s="402">
        <v>3</v>
      </c>
      <c r="H212" s="401"/>
      <c r="I212" s="401">
        <f t="shared" si="34"/>
        <v>0</v>
      </c>
      <c r="J212" s="400">
        <f t="shared" si="35"/>
        <v>578.07000000000005</v>
      </c>
      <c r="K212" s="396">
        <f t="shared" si="36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7"/>
        <v>0</v>
      </c>
      <c r="T212" s="393"/>
      <c r="U212" s="393"/>
      <c r="V212" s="394">
        <f t="shared" si="38"/>
        <v>0</v>
      </c>
      <c r="W212" s="395"/>
      <c r="X212" s="396">
        <v>0</v>
      </c>
      <c r="Y212" s="396"/>
      <c r="Z212" s="396">
        <v>0</v>
      </c>
    </row>
    <row r="213" spans="1:26" ht="24.95" customHeight="1">
      <c r="A213" s="385"/>
      <c r="B213" s="386"/>
      <c r="C213" s="387" t="s">
        <v>1107</v>
      </c>
      <c r="D213" s="553" t="s">
        <v>1108</v>
      </c>
      <c r="E213" s="553"/>
      <c r="F213" s="388" t="s">
        <v>1109</v>
      </c>
      <c r="G213" s="390">
        <v>3</v>
      </c>
      <c r="H213" s="389"/>
      <c r="I213" s="389">
        <f t="shared" si="34"/>
        <v>0</v>
      </c>
      <c r="J213" s="388">
        <f t="shared" si="35"/>
        <v>24.69</v>
      </c>
      <c r="K213" s="396">
        <f t="shared" si="36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7"/>
        <v>0</v>
      </c>
      <c r="T213" s="393"/>
      <c r="U213" s="393"/>
      <c r="V213" s="394">
        <f t="shared" si="38"/>
        <v>0</v>
      </c>
      <c r="W213" s="395"/>
      <c r="X213" s="396">
        <v>0</v>
      </c>
      <c r="Y213" s="396"/>
      <c r="Z213" s="396">
        <v>0</v>
      </c>
    </row>
    <row r="214" spans="1:26" ht="24.95" customHeight="1">
      <c r="A214" s="397"/>
      <c r="B214" s="398"/>
      <c r="C214" s="399" t="s">
        <v>1110</v>
      </c>
      <c r="D214" s="563" t="s">
        <v>1111</v>
      </c>
      <c r="E214" s="563"/>
      <c r="F214" s="400" t="s">
        <v>941</v>
      </c>
      <c r="G214" s="402">
        <v>3</v>
      </c>
      <c r="H214" s="401"/>
      <c r="I214" s="401">
        <f t="shared" si="34"/>
        <v>0</v>
      </c>
      <c r="J214" s="400">
        <f t="shared" si="35"/>
        <v>209.1</v>
      </c>
      <c r="K214" s="396">
        <f t="shared" si="36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7"/>
        <v>0</v>
      </c>
      <c r="T214" s="393"/>
      <c r="U214" s="393"/>
      <c r="V214" s="394">
        <f t="shared" si="38"/>
        <v>0</v>
      </c>
      <c r="W214" s="395"/>
      <c r="X214" s="396">
        <v>0</v>
      </c>
      <c r="Y214" s="396"/>
      <c r="Z214" s="396">
        <v>0</v>
      </c>
    </row>
    <row r="215" spans="1:26" ht="24.95" customHeight="1">
      <c r="A215" s="385"/>
      <c r="B215" s="386"/>
      <c r="C215" s="387" t="s">
        <v>1112</v>
      </c>
      <c r="D215" s="553" t="s">
        <v>1113</v>
      </c>
      <c r="E215" s="553"/>
      <c r="F215" s="388" t="s">
        <v>1109</v>
      </c>
      <c r="G215" s="390">
        <v>3</v>
      </c>
      <c r="H215" s="389"/>
      <c r="I215" s="389">
        <f t="shared" si="34"/>
        <v>0</v>
      </c>
      <c r="J215" s="388">
        <f t="shared" si="35"/>
        <v>171.75</v>
      </c>
      <c r="K215" s="396">
        <f t="shared" si="36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7"/>
        <v>0</v>
      </c>
      <c r="T215" s="393"/>
      <c r="U215" s="393"/>
      <c r="V215" s="394">
        <f t="shared" si="38"/>
        <v>0</v>
      </c>
      <c r="W215" s="395"/>
      <c r="X215" s="396">
        <v>0</v>
      </c>
      <c r="Y215" s="396"/>
      <c r="Z215" s="396">
        <v>0</v>
      </c>
    </row>
    <row r="216" spans="1:26" ht="24.95" customHeight="1">
      <c r="A216" s="397"/>
      <c r="B216" s="398"/>
      <c r="C216" s="399" t="s">
        <v>1114</v>
      </c>
      <c r="D216" s="563" t="s">
        <v>1115</v>
      </c>
      <c r="E216" s="563"/>
      <c r="F216" s="400" t="s">
        <v>941</v>
      </c>
      <c r="G216" s="402">
        <v>3</v>
      </c>
      <c r="H216" s="401"/>
      <c r="I216" s="401">
        <f t="shared" si="34"/>
        <v>0</v>
      </c>
      <c r="J216" s="400">
        <f t="shared" si="35"/>
        <v>1008.42</v>
      </c>
      <c r="K216" s="396">
        <f t="shared" si="36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7"/>
        <v>0</v>
      </c>
      <c r="T216" s="393"/>
      <c r="U216" s="393"/>
      <c r="V216" s="394">
        <f t="shared" si="38"/>
        <v>0</v>
      </c>
      <c r="W216" s="395"/>
      <c r="X216" s="396">
        <v>0</v>
      </c>
      <c r="Y216" s="396"/>
      <c r="Z216" s="396">
        <v>0</v>
      </c>
    </row>
    <row r="217" spans="1:26" ht="24.95" customHeight="1">
      <c r="A217" s="397"/>
      <c r="B217" s="398"/>
      <c r="C217" s="399" t="s">
        <v>1116</v>
      </c>
      <c r="D217" s="563" t="s">
        <v>1117</v>
      </c>
      <c r="E217" s="563"/>
      <c r="F217" s="400" t="s">
        <v>941</v>
      </c>
      <c r="G217" s="402">
        <v>3</v>
      </c>
      <c r="H217" s="401"/>
      <c r="I217" s="401">
        <f t="shared" si="34"/>
        <v>0</v>
      </c>
      <c r="J217" s="400">
        <f t="shared" si="35"/>
        <v>35.76</v>
      </c>
      <c r="K217" s="396">
        <f t="shared" si="36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7"/>
        <v>0</v>
      </c>
      <c r="T217" s="393"/>
      <c r="U217" s="393"/>
      <c r="V217" s="394">
        <f t="shared" si="38"/>
        <v>0</v>
      </c>
      <c r="W217" s="395"/>
      <c r="X217" s="396">
        <v>0</v>
      </c>
      <c r="Y217" s="396"/>
      <c r="Z217" s="396">
        <v>0</v>
      </c>
    </row>
    <row r="218" spans="1:26" ht="24.95" customHeight="1">
      <c r="A218" s="385"/>
      <c r="B218" s="386"/>
      <c r="C218" s="387" t="s">
        <v>1118</v>
      </c>
      <c r="D218" s="553" t="s">
        <v>1119</v>
      </c>
      <c r="E218" s="553"/>
      <c r="F218" s="388" t="s">
        <v>1109</v>
      </c>
      <c r="G218" s="390">
        <v>1</v>
      </c>
      <c r="H218" s="389"/>
      <c r="I218" s="389">
        <f t="shared" si="34"/>
        <v>0</v>
      </c>
      <c r="J218" s="388">
        <f t="shared" si="35"/>
        <v>50.04</v>
      </c>
      <c r="K218" s="396">
        <f t="shared" si="36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7"/>
        <v>4.0000000000000001E-3</v>
      </c>
      <c r="T218" s="393"/>
      <c r="U218" s="393"/>
      <c r="V218" s="394">
        <f t="shared" si="38"/>
        <v>0</v>
      </c>
      <c r="W218" s="395"/>
      <c r="X218" s="396">
        <v>0</v>
      </c>
      <c r="Y218" s="396"/>
      <c r="Z218" s="396">
        <v>0</v>
      </c>
    </row>
    <row r="219" spans="1:26" ht="24.95" customHeight="1">
      <c r="A219" s="397"/>
      <c r="B219" s="398"/>
      <c r="C219" s="399" t="s">
        <v>1120</v>
      </c>
      <c r="D219" s="563" t="s">
        <v>1121</v>
      </c>
      <c r="E219" s="563"/>
      <c r="F219" s="400" t="s">
        <v>941</v>
      </c>
      <c r="G219" s="402">
        <v>1</v>
      </c>
      <c r="H219" s="401"/>
      <c r="I219" s="401">
        <f t="shared" si="34"/>
        <v>0</v>
      </c>
      <c r="J219" s="400">
        <f t="shared" si="35"/>
        <v>169.97</v>
      </c>
      <c r="K219" s="396">
        <f t="shared" si="36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7"/>
        <v>0</v>
      </c>
      <c r="T219" s="393"/>
      <c r="U219" s="393"/>
      <c r="V219" s="394">
        <f t="shared" si="38"/>
        <v>0</v>
      </c>
      <c r="W219" s="395"/>
      <c r="X219" s="396">
        <v>0</v>
      </c>
      <c r="Y219" s="396"/>
      <c r="Z219" s="396">
        <v>0</v>
      </c>
    </row>
    <row r="220" spans="1:26" ht="24.95" customHeight="1">
      <c r="A220" s="385"/>
      <c r="B220" s="386"/>
      <c r="C220" s="387" t="s">
        <v>1122</v>
      </c>
      <c r="D220" s="553" t="s">
        <v>1123</v>
      </c>
      <c r="E220" s="553"/>
      <c r="F220" s="388" t="s">
        <v>1109</v>
      </c>
      <c r="G220" s="390">
        <v>1</v>
      </c>
      <c r="H220" s="389"/>
      <c r="I220" s="389">
        <f t="shared" si="34"/>
        <v>0</v>
      </c>
      <c r="J220" s="388">
        <f t="shared" si="35"/>
        <v>49.62</v>
      </c>
      <c r="K220" s="396">
        <f t="shared" si="36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7"/>
        <v>0</v>
      </c>
      <c r="T220" s="393"/>
      <c r="U220" s="393"/>
      <c r="V220" s="394">
        <f t="shared" si="38"/>
        <v>0</v>
      </c>
      <c r="W220" s="395"/>
      <c r="X220" s="396">
        <v>0</v>
      </c>
      <c r="Y220" s="396"/>
      <c r="Z220" s="396">
        <v>0</v>
      </c>
    </row>
    <row r="221" spans="1:26" ht="24.95" customHeight="1">
      <c r="A221" s="397"/>
      <c r="B221" s="398"/>
      <c r="C221" s="399" t="s">
        <v>1124</v>
      </c>
      <c r="D221" s="563" t="s">
        <v>1125</v>
      </c>
      <c r="E221" s="563"/>
      <c r="F221" s="400" t="s">
        <v>941</v>
      </c>
      <c r="G221" s="402">
        <v>1</v>
      </c>
      <c r="H221" s="401"/>
      <c r="I221" s="401">
        <f t="shared" si="34"/>
        <v>0</v>
      </c>
      <c r="J221" s="400">
        <f t="shared" si="35"/>
        <v>339.09</v>
      </c>
      <c r="K221" s="396">
        <f t="shared" si="36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7"/>
        <v>0</v>
      </c>
      <c r="T221" s="393"/>
      <c r="U221" s="393"/>
      <c r="V221" s="394">
        <f t="shared" si="38"/>
        <v>0</v>
      </c>
      <c r="W221" s="395"/>
      <c r="X221" s="396">
        <v>0</v>
      </c>
      <c r="Y221" s="396"/>
      <c r="Z221" s="396">
        <v>0</v>
      </c>
    </row>
    <row r="222" spans="1:26" ht="39.950000000000003" customHeight="1">
      <c r="A222" s="397"/>
      <c r="B222" s="398"/>
      <c r="C222" s="399" t="s">
        <v>1126</v>
      </c>
      <c r="D222" s="563" t="s">
        <v>1127</v>
      </c>
      <c r="E222" s="563"/>
      <c r="F222" s="400" t="s">
        <v>941</v>
      </c>
      <c r="G222" s="402">
        <v>1</v>
      </c>
      <c r="H222" s="401"/>
      <c r="I222" s="401">
        <f t="shared" si="34"/>
        <v>0</v>
      </c>
      <c r="J222" s="400">
        <f t="shared" si="35"/>
        <v>385.57</v>
      </c>
      <c r="K222" s="396">
        <f t="shared" si="36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7"/>
        <v>0</v>
      </c>
      <c r="T222" s="393"/>
      <c r="U222" s="393"/>
      <c r="V222" s="394">
        <f t="shared" si="38"/>
        <v>0</v>
      </c>
      <c r="W222" s="395"/>
      <c r="X222" s="396">
        <v>0</v>
      </c>
      <c r="Y222" s="396"/>
      <c r="Z222" s="396">
        <v>0</v>
      </c>
    </row>
    <row r="223" spans="1:26" ht="24.95" customHeight="1">
      <c r="A223" s="385"/>
      <c r="B223" s="386"/>
      <c r="C223" s="387" t="s">
        <v>1128</v>
      </c>
      <c r="D223" s="553" t="s">
        <v>1129</v>
      </c>
      <c r="E223" s="553"/>
      <c r="F223" s="388" t="s">
        <v>1109</v>
      </c>
      <c r="G223" s="390">
        <v>4</v>
      </c>
      <c r="H223" s="389"/>
      <c r="I223" s="389">
        <f t="shared" si="34"/>
        <v>0</v>
      </c>
      <c r="J223" s="388">
        <f t="shared" si="35"/>
        <v>180.4</v>
      </c>
      <c r="K223" s="396">
        <f t="shared" si="36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7"/>
        <v>2E-3</v>
      </c>
      <c r="T223" s="393"/>
      <c r="U223" s="393"/>
      <c r="V223" s="394">
        <f t="shared" si="38"/>
        <v>0</v>
      </c>
      <c r="W223" s="395"/>
      <c r="X223" s="396">
        <v>0</v>
      </c>
      <c r="Y223" s="396"/>
      <c r="Z223" s="396">
        <v>0</v>
      </c>
    </row>
    <row r="224" spans="1:26" ht="24.95" customHeight="1">
      <c r="A224" s="397"/>
      <c r="B224" s="398"/>
      <c r="C224" s="399" t="s">
        <v>1130</v>
      </c>
      <c r="D224" s="563" t="s">
        <v>1131</v>
      </c>
      <c r="E224" s="563"/>
      <c r="F224" s="400" t="s">
        <v>941</v>
      </c>
      <c r="G224" s="402">
        <v>4</v>
      </c>
      <c r="H224" s="401"/>
      <c r="I224" s="401">
        <f t="shared" si="34"/>
        <v>0</v>
      </c>
      <c r="J224" s="400">
        <f t="shared" si="35"/>
        <v>293.83999999999997</v>
      </c>
      <c r="K224" s="396">
        <f t="shared" si="36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7"/>
        <v>0</v>
      </c>
      <c r="T224" s="393"/>
      <c r="U224" s="393"/>
      <c r="V224" s="394">
        <f t="shared" si="38"/>
        <v>0</v>
      </c>
      <c r="W224" s="395"/>
      <c r="X224" s="396">
        <v>0</v>
      </c>
      <c r="Y224" s="396"/>
      <c r="Z224" s="396">
        <v>0</v>
      </c>
    </row>
    <row r="225" spans="1:26" ht="24.95" customHeight="1">
      <c r="A225" s="385"/>
      <c r="B225" s="386"/>
      <c r="C225" s="387" t="s">
        <v>1132</v>
      </c>
      <c r="D225" s="553" t="s">
        <v>1133</v>
      </c>
      <c r="E225" s="553"/>
      <c r="F225" s="388" t="s">
        <v>941</v>
      </c>
      <c r="G225" s="390">
        <v>8</v>
      </c>
      <c r="H225" s="389"/>
      <c r="I225" s="389">
        <f t="shared" si="34"/>
        <v>0</v>
      </c>
      <c r="J225" s="388">
        <f t="shared" si="35"/>
        <v>91.12</v>
      </c>
      <c r="K225" s="396">
        <f t="shared" si="36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7"/>
        <v>0</v>
      </c>
      <c r="T225" s="393"/>
      <c r="U225" s="393"/>
      <c r="V225" s="394">
        <f t="shared" si="38"/>
        <v>0</v>
      </c>
      <c r="W225" s="395"/>
      <c r="X225" s="396">
        <v>0</v>
      </c>
      <c r="Y225" s="396"/>
      <c r="Z225" s="396">
        <v>0</v>
      </c>
    </row>
    <row r="226" spans="1:26" ht="24.95" customHeight="1">
      <c r="A226" s="397"/>
      <c r="B226" s="398"/>
      <c r="C226" s="399" t="s">
        <v>1134</v>
      </c>
      <c r="D226" s="563" t="s">
        <v>1135</v>
      </c>
      <c r="E226" s="563"/>
      <c r="F226" s="400" t="s">
        <v>941</v>
      </c>
      <c r="G226" s="402">
        <v>4</v>
      </c>
      <c r="H226" s="401"/>
      <c r="I226" s="401">
        <f t="shared" si="34"/>
        <v>0</v>
      </c>
      <c r="J226" s="400">
        <f t="shared" si="35"/>
        <v>281.52</v>
      </c>
      <c r="K226" s="396">
        <f t="shared" si="36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7"/>
        <v>0</v>
      </c>
      <c r="T226" s="393"/>
      <c r="U226" s="393"/>
      <c r="V226" s="394">
        <f t="shared" si="38"/>
        <v>0</v>
      </c>
      <c r="W226" s="395"/>
      <c r="X226" s="396">
        <v>0</v>
      </c>
      <c r="Y226" s="396"/>
      <c r="Z226" s="396">
        <v>0</v>
      </c>
    </row>
    <row r="227" spans="1:26" ht="24.95" customHeight="1">
      <c r="A227" s="397"/>
      <c r="B227" s="398"/>
      <c r="C227" s="399" t="s">
        <v>1136</v>
      </c>
      <c r="D227" s="563" t="s">
        <v>1137</v>
      </c>
      <c r="E227" s="563"/>
      <c r="F227" s="400" t="s">
        <v>941</v>
      </c>
      <c r="G227" s="402">
        <v>4</v>
      </c>
      <c r="H227" s="401"/>
      <c r="I227" s="401">
        <f t="shared" si="34"/>
        <v>0</v>
      </c>
      <c r="J227" s="400">
        <f t="shared" si="35"/>
        <v>342.48</v>
      </c>
      <c r="K227" s="396">
        <f t="shared" si="36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7"/>
        <v>0</v>
      </c>
      <c r="T227" s="393"/>
      <c r="U227" s="393"/>
      <c r="V227" s="394">
        <f t="shared" si="38"/>
        <v>0</v>
      </c>
      <c r="W227" s="395"/>
      <c r="X227" s="396">
        <v>0</v>
      </c>
      <c r="Y227" s="396"/>
      <c r="Z227" s="396">
        <v>0</v>
      </c>
    </row>
    <row r="228" spans="1:26" ht="24.95" customHeight="1">
      <c r="A228" s="385"/>
      <c r="B228" s="386"/>
      <c r="C228" s="387" t="s">
        <v>1138</v>
      </c>
      <c r="D228" s="553" t="s">
        <v>1139</v>
      </c>
      <c r="E228" s="553"/>
      <c r="F228" s="388" t="s">
        <v>941</v>
      </c>
      <c r="G228" s="390">
        <v>4</v>
      </c>
      <c r="H228" s="389"/>
      <c r="I228" s="389">
        <f t="shared" si="34"/>
        <v>0</v>
      </c>
      <c r="J228" s="388">
        <f t="shared" si="35"/>
        <v>16.72</v>
      </c>
      <c r="K228" s="396">
        <f t="shared" si="36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7"/>
        <v>0</v>
      </c>
      <c r="T228" s="393"/>
      <c r="U228" s="393"/>
      <c r="V228" s="394">
        <f t="shared" si="38"/>
        <v>0</v>
      </c>
      <c r="W228" s="395"/>
      <c r="X228" s="396">
        <v>0</v>
      </c>
      <c r="Y228" s="396"/>
      <c r="Z228" s="396">
        <v>0</v>
      </c>
    </row>
    <row r="229" spans="1:26" ht="24.95" customHeight="1">
      <c r="A229" s="397"/>
      <c r="B229" s="398"/>
      <c r="C229" s="399" t="s">
        <v>1140</v>
      </c>
      <c r="D229" s="563" t="s">
        <v>1141</v>
      </c>
      <c r="E229" s="563"/>
      <c r="F229" s="400" t="s">
        <v>941</v>
      </c>
      <c r="G229" s="402">
        <v>4</v>
      </c>
      <c r="H229" s="401"/>
      <c r="I229" s="401">
        <f t="shared" si="34"/>
        <v>0</v>
      </c>
      <c r="J229" s="400">
        <f t="shared" si="35"/>
        <v>23.28</v>
      </c>
      <c r="K229" s="396">
        <f t="shared" si="36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7"/>
        <v>1E-3</v>
      </c>
      <c r="T229" s="393"/>
      <c r="U229" s="393"/>
      <c r="V229" s="394">
        <f t="shared" si="38"/>
        <v>0</v>
      </c>
      <c r="W229" s="395"/>
      <c r="X229" s="396">
        <v>0</v>
      </c>
      <c r="Y229" s="396"/>
      <c r="Z229" s="396">
        <v>0</v>
      </c>
    </row>
    <row r="230" spans="1:26" ht="24.95" customHeight="1">
      <c r="A230" s="385"/>
      <c r="B230" s="386"/>
      <c r="C230" s="387" t="s">
        <v>1142</v>
      </c>
      <c r="D230" s="553" t="s">
        <v>1143</v>
      </c>
      <c r="E230" s="553"/>
      <c r="F230" s="388" t="s">
        <v>941</v>
      </c>
      <c r="G230" s="390">
        <v>2</v>
      </c>
      <c r="H230" s="389"/>
      <c r="I230" s="389">
        <f t="shared" si="34"/>
        <v>0</v>
      </c>
      <c r="J230" s="388">
        <f t="shared" si="35"/>
        <v>9.02</v>
      </c>
      <c r="K230" s="396">
        <f t="shared" si="36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7"/>
        <v>0</v>
      </c>
      <c r="T230" s="393"/>
      <c r="U230" s="393"/>
      <c r="V230" s="394">
        <f t="shared" si="38"/>
        <v>0</v>
      </c>
      <c r="W230" s="395"/>
      <c r="X230" s="396">
        <v>0</v>
      </c>
      <c r="Y230" s="396"/>
      <c r="Z230" s="396">
        <v>0</v>
      </c>
    </row>
    <row r="231" spans="1:26" ht="24.95" customHeight="1">
      <c r="A231" s="397"/>
      <c r="B231" s="398"/>
      <c r="C231" s="399" t="s">
        <v>1144</v>
      </c>
      <c r="D231" s="563" t="s">
        <v>1145</v>
      </c>
      <c r="E231" s="563"/>
      <c r="F231" s="400" t="s">
        <v>941</v>
      </c>
      <c r="G231" s="402">
        <v>2</v>
      </c>
      <c r="H231" s="401"/>
      <c r="I231" s="401">
        <f t="shared" si="34"/>
        <v>0</v>
      </c>
      <c r="J231" s="400">
        <f t="shared" si="35"/>
        <v>63.92</v>
      </c>
      <c r="K231" s="396">
        <f t="shared" si="36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7"/>
        <v>2E-3</v>
      </c>
      <c r="T231" s="393"/>
      <c r="U231" s="393"/>
      <c r="V231" s="394">
        <f t="shared" si="38"/>
        <v>0</v>
      </c>
      <c r="W231" s="395"/>
      <c r="X231" s="396">
        <v>0</v>
      </c>
      <c r="Y231" s="396"/>
      <c r="Z231" s="396">
        <v>0</v>
      </c>
    </row>
    <row r="232" spans="1:26" ht="24.95" customHeight="1">
      <c r="A232" s="385"/>
      <c r="B232" s="386"/>
      <c r="C232" s="387" t="s">
        <v>1146</v>
      </c>
      <c r="D232" s="553" t="s">
        <v>1147</v>
      </c>
      <c r="E232" s="553"/>
      <c r="F232" s="388" t="s">
        <v>1109</v>
      </c>
      <c r="G232" s="390">
        <v>2</v>
      </c>
      <c r="H232" s="389"/>
      <c r="I232" s="389">
        <f t="shared" si="34"/>
        <v>0</v>
      </c>
      <c r="J232" s="388">
        <f t="shared" si="35"/>
        <v>73.44</v>
      </c>
      <c r="K232" s="396">
        <f t="shared" si="36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7"/>
        <v>1E-3</v>
      </c>
      <c r="T232" s="393"/>
      <c r="U232" s="393"/>
      <c r="V232" s="394">
        <f t="shared" si="38"/>
        <v>0</v>
      </c>
      <c r="W232" s="395"/>
      <c r="X232" s="396">
        <v>0</v>
      </c>
      <c r="Y232" s="396"/>
      <c r="Z232" s="396">
        <v>0</v>
      </c>
    </row>
    <row r="233" spans="1:26" ht="24.95" customHeight="1">
      <c r="A233" s="397"/>
      <c r="B233" s="398"/>
      <c r="C233" s="399" t="s">
        <v>1148</v>
      </c>
      <c r="D233" s="563" t="s">
        <v>1149</v>
      </c>
      <c r="E233" s="563"/>
      <c r="F233" s="400" t="s">
        <v>941</v>
      </c>
      <c r="G233" s="402">
        <v>2</v>
      </c>
      <c r="H233" s="401"/>
      <c r="I233" s="401">
        <f t="shared" si="34"/>
        <v>0</v>
      </c>
      <c r="J233" s="400">
        <f t="shared" si="35"/>
        <v>534.91999999999996</v>
      </c>
      <c r="K233" s="396">
        <f t="shared" si="36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7"/>
        <v>0</v>
      </c>
      <c r="T233" s="393"/>
      <c r="U233" s="393"/>
      <c r="V233" s="394">
        <f t="shared" si="38"/>
        <v>0</v>
      </c>
      <c r="W233" s="395"/>
      <c r="X233" s="396">
        <v>0</v>
      </c>
      <c r="Y233" s="396"/>
      <c r="Z233" s="396">
        <v>0</v>
      </c>
    </row>
    <row r="234" spans="1:26" ht="24.95" customHeight="1">
      <c r="A234" s="385"/>
      <c r="B234" s="386"/>
      <c r="C234" s="387" t="s">
        <v>1150</v>
      </c>
      <c r="D234" s="553" t="s">
        <v>1151</v>
      </c>
      <c r="E234" s="553"/>
      <c r="F234" s="388" t="s">
        <v>1109</v>
      </c>
      <c r="G234" s="390">
        <v>1</v>
      </c>
      <c r="H234" s="389"/>
      <c r="I234" s="389">
        <f t="shared" si="34"/>
        <v>0</v>
      </c>
      <c r="J234" s="388">
        <f t="shared" si="35"/>
        <v>44.52</v>
      </c>
      <c r="K234" s="396">
        <f t="shared" si="36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7"/>
        <v>0</v>
      </c>
      <c r="T234" s="393"/>
      <c r="U234" s="393"/>
      <c r="V234" s="394">
        <f t="shared" si="38"/>
        <v>0</v>
      </c>
      <c r="W234" s="395"/>
      <c r="X234" s="396">
        <v>0</v>
      </c>
      <c r="Y234" s="396"/>
      <c r="Z234" s="396">
        <v>0</v>
      </c>
    </row>
    <row r="235" spans="1:26" ht="35.1" customHeight="1">
      <c r="A235" s="397"/>
      <c r="B235" s="398"/>
      <c r="C235" s="399" t="s">
        <v>1152</v>
      </c>
      <c r="D235" s="563" t="s">
        <v>1153</v>
      </c>
      <c r="E235" s="563"/>
      <c r="F235" s="400" t="s">
        <v>941</v>
      </c>
      <c r="G235" s="402">
        <v>1</v>
      </c>
      <c r="H235" s="401"/>
      <c r="I235" s="401">
        <f t="shared" si="34"/>
        <v>0</v>
      </c>
      <c r="J235" s="400">
        <f t="shared" si="35"/>
        <v>399.2</v>
      </c>
      <c r="K235" s="396">
        <f t="shared" si="36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7"/>
        <v>0</v>
      </c>
      <c r="T235" s="393"/>
      <c r="U235" s="393"/>
      <c r="V235" s="394">
        <f t="shared" si="38"/>
        <v>0</v>
      </c>
      <c r="W235" s="395"/>
      <c r="X235" s="396">
        <v>0</v>
      </c>
      <c r="Y235" s="396"/>
      <c r="Z235" s="396">
        <v>0</v>
      </c>
    </row>
    <row r="236" spans="1:26" ht="24.95" customHeight="1">
      <c r="A236" s="385"/>
      <c r="B236" s="386"/>
      <c r="C236" s="387" t="s">
        <v>1154</v>
      </c>
      <c r="D236" s="553" t="s">
        <v>1155</v>
      </c>
      <c r="E236" s="553"/>
      <c r="F236" s="388" t="s">
        <v>941</v>
      </c>
      <c r="G236" s="390">
        <v>1</v>
      </c>
      <c r="H236" s="389"/>
      <c r="I236" s="389">
        <f t="shared" si="34"/>
        <v>0</v>
      </c>
      <c r="J236" s="388">
        <f t="shared" si="35"/>
        <v>20.56</v>
      </c>
      <c r="K236" s="396">
        <f t="shared" si="36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7"/>
        <v>0</v>
      </c>
      <c r="T236" s="393"/>
      <c r="U236" s="393"/>
      <c r="V236" s="394">
        <f t="shared" si="38"/>
        <v>0</v>
      </c>
      <c r="W236" s="395"/>
      <c r="X236" s="396">
        <v>0</v>
      </c>
      <c r="Y236" s="396"/>
      <c r="Z236" s="396">
        <v>0</v>
      </c>
    </row>
    <row r="237" spans="1:26" ht="50.1" customHeight="1">
      <c r="A237" s="397"/>
      <c r="B237" s="398"/>
      <c r="C237" s="399" t="s">
        <v>1156</v>
      </c>
      <c r="D237" s="563" t="s">
        <v>1157</v>
      </c>
      <c r="E237" s="563"/>
      <c r="F237" s="400" t="s">
        <v>941</v>
      </c>
      <c r="G237" s="402">
        <v>1</v>
      </c>
      <c r="H237" s="401"/>
      <c r="I237" s="401">
        <f t="shared" si="34"/>
        <v>0</v>
      </c>
      <c r="J237" s="400">
        <f t="shared" si="35"/>
        <v>110.84</v>
      </c>
      <c r="K237" s="396">
        <f t="shared" si="36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7"/>
        <v>0</v>
      </c>
      <c r="T237" s="393"/>
      <c r="U237" s="393"/>
      <c r="V237" s="394">
        <f t="shared" si="38"/>
        <v>0</v>
      </c>
      <c r="W237" s="395"/>
      <c r="X237" s="396">
        <v>0</v>
      </c>
      <c r="Y237" s="396"/>
      <c r="Z237" s="396">
        <v>0</v>
      </c>
    </row>
    <row r="238" spans="1:26" ht="24.95" customHeight="1">
      <c r="A238" s="385"/>
      <c r="B238" s="386"/>
      <c r="C238" s="387" t="s">
        <v>1158</v>
      </c>
      <c r="D238" s="553" t="s">
        <v>1159</v>
      </c>
      <c r="E238" s="553"/>
      <c r="F238" s="388" t="s">
        <v>1109</v>
      </c>
      <c r="G238" s="390">
        <v>23</v>
      </c>
      <c r="H238" s="389"/>
      <c r="I238" s="389">
        <f t="shared" si="34"/>
        <v>0</v>
      </c>
      <c r="J238" s="388">
        <f t="shared" si="35"/>
        <v>244.49</v>
      </c>
      <c r="K238" s="396">
        <f t="shared" si="36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7"/>
        <v>6.0000000000000001E-3</v>
      </c>
      <c r="T238" s="393"/>
      <c r="U238" s="393"/>
      <c r="V238" s="394">
        <f t="shared" si="38"/>
        <v>0</v>
      </c>
      <c r="W238" s="395"/>
      <c r="X238" s="396">
        <v>0</v>
      </c>
      <c r="Y238" s="396"/>
      <c r="Z238" s="396">
        <v>0</v>
      </c>
    </row>
    <row r="239" spans="1:26" ht="24.95" customHeight="1">
      <c r="A239" s="397"/>
      <c r="B239" s="398"/>
      <c r="C239" s="399" t="s">
        <v>1160</v>
      </c>
      <c r="D239" s="563" t="s">
        <v>1161</v>
      </c>
      <c r="E239" s="563"/>
      <c r="F239" s="400" t="s">
        <v>941</v>
      </c>
      <c r="G239" s="402">
        <v>3</v>
      </c>
      <c r="H239" s="401"/>
      <c r="I239" s="401">
        <f t="shared" si="34"/>
        <v>0</v>
      </c>
      <c r="J239" s="400">
        <f t="shared" si="35"/>
        <v>35.07</v>
      </c>
      <c r="K239" s="396">
        <f t="shared" si="36"/>
        <v>0</v>
      </c>
      <c r="L239" s="393"/>
      <c r="M239" s="393">
        <f>ROUND(G239*(H239),2)</f>
        <v>0</v>
      </c>
      <c r="N239" s="393">
        <v>11.69</v>
      </c>
      <c r="O239" s="393"/>
      <c r="P239" s="393">
        <v>0</v>
      </c>
      <c r="Q239" s="393"/>
      <c r="R239" s="393">
        <v>0</v>
      </c>
      <c r="S239" s="393">
        <f t="shared" si="37"/>
        <v>0</v>
      </c>
      <c r="T239" s="393"/>
      <c r="U239" s="393"/>
      <c r="V239" s="394">
        <f t="shared" si="38"/>
        <v>0</v>
      </c>
      <c r="W239" s="395"/>
      <c r="X239" s="396">
        <v>0</v>
      </c>
      <c r="Y239" s="396"/>
      <c r="Z239" s="396">
        <v>0</v>
      </c>
    </row>
    <row r="240" spans="1:26" ht="24.95" customHeight="1">
      <c r="A240" s="397"/>
      <c r="B240" s="398"/>
      <c r="C240" s="399" t="s">
        <v>1162</v>
      </c>
      <c r="D240" s="563" t="s">
        <v>1163</v>
      </c>
      <c r="E240" s="563"/>
      <c r="F240" s="400" t="s">
        <v>941</v>
      </c>
      <c r="G240" s="402">
        <v>20</v>
      </c>
      <c r="H240" s="401"/>
      <c r="I240" s="401">
        <f t="shared" si="34"/>
        <v>0</v>
      </c>
      <c r="J240" s="400">
        <f t="shared" si="35"/>
        <v>201.4</v>
      </c>
      <c r="K240" s="396">
        <f t="shared" si="36"/>
        <v>0</v>
      </c>
      <c r="L240" s="393"/>
      <c r="M240" s="393">
        <f>ROUND(G240*(H240),2)</f>
        <v>0</v>
      </c>
      <c r="N240" s="393">
        <v>10.07</v>
      </c>
      <c r="O240" s="393"/>
      <c r="P240" s="393">
        <v>0</v>
      </c>
      <c r="Q240" s="393"/>
      <c r="R240" s="393">
        <v>0</v>
      </c>
      <c r="S240" s="393">
        <f t="shared" si="37"/>
        <v>0</v>
      </c>
      <c r="T240" s="393"/>
      <c r="U240" s="393"/>
      <c r="V240" s="394">
        <f t="shared" si="38"/>
        <v>0</v>
      </c>
      <c r="W240" s="395"/>
      <c r="X240" s="396">
        <v>0</v>
      </c>
      <c r="Y240" s="396"/>
      <c r="Z240" s="396">
        <v>0</v>
      </c>
    </row>
    <row r="241" spans="1:26" ht="24.95" customHeight="1">
      <c r="A241" s="397"/>
      <c r="B241" s="398"/>
      <c r="C241" s="399" t="s">
        <v>1164</v>
      </c>
      <c r="D241" s="563" t="s">
        <v>1165</v>
      </c>
      <c r="E241" s="563"/>
      <c r="F241" s="400" t="s">
        <v>941</v>
      </c>
      <c r="G241" s="402">
        <v>23</v>
      </c>
      <c r="H241" s="401"/>
      <c r="I241" s="401">
        <f t="shared" si="34"/>
        <v>0</v>
      </c>
      <c r="J241" s="400">
        <f t="shared" si="35"/>
        <v>166.29</v>
      </c>
      <c r="K241" s="396">
        <f t="shared" si="36"/>
        <v>0</v>
      </c>
      <c r="L241" s="393"/>
      <c r="M241" s="393">
        <f>ROUND(G241*(H241),2)</f>
        <v>0</v>
      </c>
      <c r="N241" s="393">
        <v>7.23</v>
      </c>
      <c r="O241" s="393"/>
      <c r="P241" s="393">
        <v>0</v>
      </c>
      <c r="Q241" s="393"/>
      <c r="R241" s="393">
        <v>0</v>
      </c>
      <c r="S241" s="393">
        <f t="shared" si="37"/>
        <v>0</v>
      </c>
      <c r="T241" s="393"/>
      <c r="U241" s="393"/>
      <c r="V241" s="394">
        <f t="shared" si="38"/>
        <v>0</v>
      </c>
      <c r="W241" s="395"/>
      <c r="X241" s="396">
        <v>0</v>
      </c>
      <c r="Y241" s="396"/>
      <c r="Z241" s="396">
        <v>0</v>
      </c>
    </row>
    <row r="242" spans="1:26" ht="24.95" customHeight="1">
      <c r="A242" s="385"/>
      <c r="B242" s="386"/>
      <c r="C242" s="387" t="s">
        <v>1166</v>
      </c>
      <c r="D242" s="553" t="s">
        <v>1167</v>
      </c>
      <c r="E242" s="553"/>
      <c r="F242" s="388" t="s">
        <v>332</v>
      </c>
      <c r="G242" s="390">
        <v>66.110729157029951</v>
      </c>
      <c r="H242" s="391"/>
      <c r="I242" s="391">
        <f t="shared" si="34"/>
        <v>0</v>
      </c>
      <c r="J242" s="388">
        <f t="shared" si="35"/>
        <v>330.55</v>
      </c>
      <c r="K242" s="396">
        <f t="shared" si="36"/>
        <v>0</v>
      </c>
      <c r="L242" s="393">
        <f>ROUND(G242*(H242),2)</f>
        <v>0</v>
      </c>
      <c r="M242" s="393"/>
      <c r="N242" s="393">
        <v>5</v>
      </c>
      <c r="O242" s="393"/>
      <c r="P242" s="393">
        <v>0</v>
      </c>
      <c r="Q242" s="393"/>
      <c r="R242" s="393">
        <v>0</v>
      </c>
      <c r="S242" s="393">
        <f t="shared" si="37"/>
        <v>0</v>
      </c>
      <c r="T242" s="393"/>
      <c r="U242" s="393"/>
      <c r="V242" s="394">
        <f t="shared" si="38"/>
        <v>0</v>
      </c>
      <c r="W242" s="395"/>
      <c r="X242" s="396">
        <v>0</v>
      </c>
      <c r="Y242" s="396"/>
      <c r="Z242" s="396">
        <v>0</v>
      </c>
    </row>
    <row r="243" spans="1:26" ht="12">
      <c r="A243" s="396"/>
      <c r="B243" s="404"/>
      <c r="C243" s="405" t="s">
        <v>766</v>
      </c>
      <c r="D243" s="561" t="s">
        <v>1098</v>
      </c>
      <c r="E243" s="561"/>
      <c r="F243" s="396"/>
      <c r="G243" s="393"/>
      <c r="H243" s="406"/>
      <c r="I243" s="407">
        <f>ROUND((SUM(I208:I242))/1,2)</f>
        <v>0</v>
      </c>
      <c r="J243" s="412"/>
      <c r="K243" s="412"/>
      <c r="L243" s="409">
        <f>ROUND((SUM(L208:L242))/1,2)</f>
        <v>0</v>
      </c>
      <c r="M243" s="409">
        <f>ROUND((SUM(M208:M242))/1,2)</f>
        <v>0</v>
      </c>
      <c r="N243" s="409"/>
      <c r="O243" s="409"/>
      <c r="P243" s="409"/>
      <c r="Q243" s="409"/>
      <c r="R243" s="409"/>
      <c r="S243" s="409">
        <f>ROUND((SUM(S208:S242))/1,2)</f>
        <v>0.02</v>
      </c>
      <c r="T243" s="409"/>
      <c r="U243" s="409"/>
      <c r="V243" s="410">
        <f>ROUND((SUM(V208:V242))/1,2)</f>
        <v>0</v>
      </c>
      <c r="W243" s="395"/>
      <c r="X243" s="396"/>
      <c r="Y243" s="396"/>
      <c r="Z243" s="396"/>
    </row>
    <row r="244" spans="1:26">
      <c r="A244" s="396"/>
      <c r="B244" s="404"/>
      <c r="C244" s="411"/>
      <c r="D244" s="562"/>
      <c r="E244" s="562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3.25" customHeight="1">
      <c r="A245" s="396"/>
      <c r="B245" s="404"/>
      <c r="C245" s="405" t="s">
        <v>1168</v>
      </c>
      <c r="D245" s="561" t="s">
        <v>1169</v>
      </c>
      <c r="E245" s="561"/>
      <c r="F245" s="396"/>
      <c r="G245" s="393"/>
      <c r="H245" s="406"/>
      <c r="I245" s="406"/>
      <c r="J245" s="396"/>
      <c r="K245" s="396"/>
      <c r="L245" s="393"/>
      <c r="M245" s="393"/>
      <c r="N245" s="393"/>
      <c r="O245" s="393"/>
      <c r="P245" s="393"/>
      <c r="Q245" s="393"/>
      <c r="R245" s="393"/>
      <c r="S245" s="393"/>
      <c r="T245" s="393"/>
      <c r="U245" s="393"/>
      <c r="V245" s="394"/>
      <c r="W245" s="395"/>
      <c r="X245" s="396"/>
      <c r="Y245" s="396"/>
      <c r="Z245" s="396"/>
    </row>
    <row r="246" spans="1:26" ht="24.95" customHeight="1">
      <c r="A246" s="385"/>
      <c r="B246" s="386"/>
      <c r="C246" s="387" t="s">
        <v>1170</v>
      </c>
      <c r="D246" s="553" t="s">
        <v>1171</v>
      </c>
      <c r="E246" s="553"/>
      <c r="F246" s="388" t="s">
        <v>941</v>
      </c>
      <c r="G246" s="390">
        <v>1</v>
      </c>
      <c r="H246" s="389"/>
      <c r="I246" s="389">
        <f>ROUND(G246*(H246),2)</f>
        <v>0</v>
      </c>
      <c r="J246" s="388">
        <f>ROUND(G246*(N246),2)</f>
        <v>7.99</v>
      </c>
      <c r="K246" s="396">
        <f>ROUND(G246*(O246),2)</f>
        <v>0</v>
      </c>
      <c r="L246" s="393">
        <f>ROUND(G246*(H246),2)</f>
        <v>0</v>
      </c>
      <c r="M246" s="393"/>
      <c r="N246" s="393">
        <v>7.99</v>
      </c>
      <c r="O246" s="393"/>
      <c r="P246" s="393">
        <v>0</v>
      </c>
      <c r="Q246" s="393"/>
      <c r="R246" s="393">
        <v>0</v>
      </c>
      <c r="S246" s="393">
        <f>ROUND(G246*(P246),3)</f>
        <v>0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4.95" customHeight="1">
      <c r="A247" s="397"/>
      <c r="B247" s="398"/>
      <c r="C247" s="399" t="s">
        <v>1172</v>
      </c>
      <c r="D247" s="563" t="s">
        <v>1173</v>
      </c>
      <c r="E247" s="563"/>
      <c r="F247" s="400" t="s">
        <v>215</v>
      </c>
      <c r="G247" s="402">
        <v>1</v>
      </c>
      <c r="H247" s="401"/>
      <c r="I247" s="401">
        <f>ROUND(G247*(H247),2)</f>
        <v>0</v>
      </c>
      <c r="J247" s="400">
        <f>ROUND(G247*(N247),2)</f>
        <v>230.62</v>
      </c>
      <c r="K247" s="396">
        <f>ROUND(G247*(O247),2)</f>
        <v>0</v>
      </c>
      <c r="L247" s="393"/>
      <c r="M247" s="393">
        <f>ROUND(G247*(H247),2)</f>
        <v>0</v>
      </c>
      <c r="N247" s="393">
        <v>230.62</v>
      </c>
      <c r="O247" s="393"/>
      <c r="P247" s="393">
        <v>2.16E-3</v>
      </c>
      <c r="Q247" s="393"/>
      <c r="R247" s="393">
        <v>2.16E-3</v>
      </c>
      <c r="S247" s="393">
        <f>ROUND(G247*(P247),3)</f>
        <v>2E-3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4.95" customHeight="1">
      <c r="A248" s="385"/>
      <c r="B248" s="386"/>
      <c r="C248" s="387" t="s">
        <v>1174</v>
      </c>
      <c r="D248" s="553" t="s">
        <v>1175</v>
      </c>
      <c r="E248" s="553"/>
      <c r="F248" s="388" t="s">
        <v>1109</v>
      </c>
      <c r="G248" s="390">
        <v>1</v>
      </c>
      <c r="H248" s="389"/>
      <c r="I248" s="389">
        <f>ROUND(G248*(H248),2)</f>
        <v>0</v>
      </c>
      <c r="J248" s="388">
        <f>ROUND(G248*(N248),2)</f>
        <v>132.96</v>
      </c>
      <c r="K248" s="396">
        <f>ROUND(G248*(O248),2)</f>
        <v>0</v>
      </c>
      <c r="L248" s="393">
        <f>ROUND(G248*(H248),2)</f>
        <v>0</v>
      </c>
      <c r="M248" s="393"/>
      <c r="N248" s="393">
        <v>132.96</v>
      </c>
      <c r="O248" s="393"/>
      <c r="P248" s="393">
        <v>8.9499999999999996E-3</v>
      </c>
      <c r="Q248" s="393"/>
      <c r="R248" s="393">
        <v>8.9499999999999996E-3</v>
      </c>
      <c r="S248" s="393">
        <f>ROUND(G248*(P248),3)</f>
        <v>8.9999999999999993E-3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4.95" customHeight="1">
      <c r="A249" s="385"/>
      <c r="B249" s="386"/>
      <c r="C249" s="387" t="s">
        <v>1176</v>
      </c>
      <c r="D249" s="553" t="s">
        <v>1177</v>
      </c>
      <c r="E249" s="553"/>
      <c r="F249" s="388" t="s">
        <v>332</v>
      </c>
      <c r="G249" s="390">
        <v>3.7157</v>
      </c>
      <c r="H249" s="391"/>
      <c r="I249" s="391">
        <f>ROUND(G249*(H249),2)</f>
        <v>0</v>
      </c>
      <c r="J249" s="388">
        <f>ROUND(G249*(N249),2)</f>
        <v>11.15</v>
      </c>
      <c r="K249" s="396">
        <f>ROUND(G249*(O249),2)</f>
        <v>0</v>
      </c>
      <c r="L249" s="393">
        <f>ROUND(G249*(H249),2)</f>
        <v>0</v>
      </c>
      <c r="M249" s="393"/>
      <c r="N249" s="393">
        <v>3</v>
      </c>
      <c r="O249" s="393"/>
      <c r="P249" s="393">
        <v>0</v>
      </c>
      <c r="Q249" s="393"/>
      <c r="R249" s="393">
        <v>0</v>
      </c>
      <c r="S249" s="393">
        <f>ROUND(G249*(P249),3)</f>
        <v>0</v>
      </c>
      <c r="T249" s="393"/>
      <c r="U249" s="393"/>
      <c r="V249" s="394">
        <f>ROUND(G249*(X249),3)</f>
        <v>0</v>
      </c>
      <c r="W249" s="395"/>
      <c r="X249" s="396">
        <v>0</v>
      </c>
      <c r="Y249" s="396"/>
      <c r="Z249" s="396">
        <v>0</v>
      </c>
    </row>
    <row r="250" spans="1:26" ht="23.25" customHeight="1">
      <c r="A250" s="396"/>
      <c r="B250" s="404"/>
      <c r="C250" s="405" t="s">
        <v>1168</v>
      </c>
      <c r="D250" s="561" t="s">
        <v>1169</v>
      </c>
      <c r="E250" s="561"/>
      <c r="F250" s="396"/>
      <c r="G250" s="393"/>
      <c r="H250" s="406"/>
      <c r="I250" s="407">
        <f>ROUND((SUM(I245:I249))/1,2)</f>
        <v>0</v>
      </c>
      <c r="J250" s="412"/>
      <c r="K250" s="412"/>
      <c r="L250" s="409">
        <f>ROUND((SUM(L245:L249))/1,2)</f>
        <v>0</v>
      </c>
      <c r="M250" s="409">
        <f>ROUND((SUM(M245:M249))/1,2)</f>
        <v>0</v>
      </c>
      <c r="N250" s="409"/>
      <c r="O250" s="409"/>
      <c r="P250" s="409"/>
      <c r="Q250" s="409"/>
      <c r="R250" s="409"/>
      <c r="S250" s="409">
        <f>ROUND((SUM(S245:S249))/1,2)</f>
        <v>0.01</v>
      </c>
      <c r="T250" s="409"/>
      <c r="U250" s="409"/>
      <c r="V250" s="410">
        <f>ROUND((SUM(V245:V249))/1,2)</f>
        <v>0</v>
      </c>
      <c r="W250" s="395"/>
      <c r="X250" s="396"/>
      <c r="Y250" s="396"/>
      <c r="Z250" s="396"/>
    </row>
    <row r="251" spans="1:26">
      <c r="A251" s="396"/>
      <c r="B251" s="404"/>
      <c r="C251" s="411"/>
      <c r="D251" s="562"/>
      <c r="E251" s="562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3.25" customHeight="1">
      <c r="A252" s="396"/>
      <c r="B252" s="404"/>
      <c r="C252" s="405" t="s">
        <v>1178</v>
      </c>
      <c r="D252" s="561" t="s">
        <v>1179</v>
      </c>
      <c r="E252" s="561"/>
      <c r="F252" s="396"/>
      <c r="G252" s="393"/>
      <c r="H252" s="406"/>
      <c r="I252" s="406"/>
      <c r="J252" s="396"/>
      <c r="K252" s="396"/>
      <c r="L252" s="393"/>
      <c r="M252" s="393"/>
      <c r="N252" s="393"/>
      <c r="O252" s="393"/>
      <c r="P252" s="393"/>
      <c r="Q252" s="393"/>
      <c r="R252" s="393"/>
      <c r="S252" s="393"/>
      <c r="T252" s="393"/>
      <c r="U252" s="393"/>
      <c r="V252" s="394"/>
      <c r="W252" s="395"/>
      <c r="X252" s="396"/>
      <c r="Y252" s="396"/>
      <c r="Z252" s="396"/>
    </row>
    <row r="253" spans="1:26" ht="24.95" customHeight="1">
      <c r="A253" s="385"/>
      <c r="B253" s="386"/>
      <c r="C253" s="387" t="s">
        <v>1180</v>
      </c>
      <c r="D253" s="553" t="s">
        <v>1181</v>
      </c>
      <c r="E253" s="553"/>
      <c r="F253" s="388" t="s">
        <v>941</v>
      </c>
      <c r="G253" s="390">
        <v>1</v>
      </c>
      <c r="H253" s="389"/>
      <c r="I253" s="389">
        <f>ROUND(G253*(H253),2)</f>
        <v>0</v>
      </c>
      <c r="J253" s="388">
        <f>ROUND(G253*(N253),2)</f>
        <v>177.19</v>
      </c>
      <c r="K253" s="396">
        <f>ROUND(G253*(O253),2)</f>
        <v>0</v>
      </c>
      <c r="L253" s="393">
        <f>ROUND(G253*(H253),2)</f>
        <v>0</v>
      </c>
      <c r="M253" s="393"/>
      <c r="N253" s="393">
        <v>177.19</v>
      </c>
      <c r="O253" s="393"/>
      <c r="P253" s="393">
        <v>2.7699999999999999E-3</v>
      </c>
      <c r="Q253" s="393"/>
      <c r="R253" s="393">
        <v>2.7699999999999999E-3</v>
      </c>
      <c r="S253" s="393">
        <f>ROUND(G253*(P253),3)</f>
        <v>3.0000000000000001E-3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24.95" customHeight="1">
      <c r="A254" s="385"/>
      <c r="B254" s="386"/>
      <c r="C254" s="387" t="s">
        <v>1182</v>
      </c>
      <c r="D254" s="553" t="s">
        <v>1183</v>
      </c>
      <c r="E254" s="553"/>
      <c r="F254" s="388" t="s">
        <v>941</v>
      </c>
      <c r="G254" s="390">
        <v>2</v>
      </c>
      <c r="H254" s="389"/>
      <c r="I254" s="389">
        <f>ROUND(G254*(H254),2)</f>
        <v>0</v>
      </c>
      <c r="J254" s="388">
        <f>ROUND(G254*(N254),2)</f>
        <v>7.78</v>
      </c>
      <c r="K254" s="396">
        <f>ROUND(G254*(O254),2)</f>
        <v>0</v>
      </c>
      <c r="L254" s="393">
        <f>ROUND(G254*(H254),2)</f>
        <v>0</v>
      </c>
      <c r="M254" s="393"/>
      <c r="N254" s="393">
        <v>3.89</v>
      </c>
      <c r="O254" s="393"/>
      <c r="P254" s="393">
        <v>4.0000000000000003E-5</v>
      </c>
      <c r="Q254" s="393"/>
      <c r="R254" s="393">
        <v>4.0000000000000003E-5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35.1" customHeight="1">
      <c r="A255" s="397"/>
      <c r="B255" s="398"/>
      <c r="C255" s="399" t="s">
        <v>1184</v>
      </c>
      <c r="D255" s="563" t="s">
        <v>1185</v>
      </c>
      <c r="E255" s="563"/>
      <c r="F255" s="400" t="s">
        <v>941</v>
      </c>
      <c r="G255" s="402">
        <v>2</v>
      </c>
      <c r="H255" s="401"/>
      <c r="I255" s="401">
        <f>ROUND(G255*(H255),2)</f>
        <v>0</v>
      </c>
      <c r="J255" s="400">
        <f>ROUND(G255*(N255),2)</f>
        <v>150.5</v>
      </c>
      <c r="K255" s="396">
        <f>ROUND(G255*(O255),2)</f>
        <v>0</v>
      </c>
      <c r="L255" s="393"/>
      <c r="M255" s="393">
        <f>ROUND(G255*(H255),2)</f>
        <v>0</v>
      </c>
      <c r="N255" s="393">
        <v>75.25</v>
      </c>
      <c r="O255" s="393"/>
      <c r="P255" s="393">
        <v>0</v>
      </c>
      <c r="Q255" s="393"/>
      <c r="R255" s="393">
        <v>0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4.95" customHeight="1">
      <c r="A256" s="385"/>
      <c r="B256" s="386"/>
      <c r="C256" s="387" t="s">
        <v>1186</v>
      </c>
      <c r="D256" s="553" t="s">
        <v>1187</v>
      </c>
      <c r="E256" s="553"/>
      <c r="F256" s="388" t="s">
        <v>941</v>
      </c>
      <c r="G256" s="390">
        <v>1</v>
      </c>
      <c r="H256" s="389"/>
      <c r="I256" s="389">
        <f>ROUND(G256*(H256),2)</f>
        <v>0</v>
      </c>
      <c r="J256" s="388">
        <f>ROUND(G256*(N256),2)</f>
        <v>33.17</v>
      </c>
      <c r="K256" s="396">
        <f>ROUND(G256*(O256),2)</f>
        <v>0</v>
      </c>
      <c r="L256" s="393">
        <f>ROUND(G256*(H256),2)</f>
        <v>0</v>
      </c>
      <c r="M256" s="393"/>
      <c r="N256" s="393">
        <v>33.17</v>
      </c>
      <c r="O256" s="393"/>
      <c r="P256" s="393">
        <v>3.2000000000000003E-4</v>
      </c>
      <c r="Q256" s="393"/>
      <c r="R256" s="393">
        <v>3.2000000000000003E-4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4.95" customHeight="1">
      <c r="A257" s="385"/>
      <c r="B257" s="386"/>
      <c r="C257" s="387" t="s">
        <v>1188</v>
      </c>
      <c r="D257" s="553" t="s">
        <v>1189</v>
      </c>
      <c r="E257" s="553"/>
      <c r="F257" s="388" t="s">
        <v>332</v>
      </c>
      <c r="G257" s="390">
        <v>3.68642</v>
      </c>
      <c r="H257" s="391"/>
      <c r="I257" s="391">
        <f>ROUND(G257*(H257),2)</f>
        <v>0</v>
      </c>
      <c r="J257" s="388">
        <f>ROUND(G257*(N257),2)</f>
        <v>11.06</v>
      </c>
      <c r="K257" s="396">
        <f>ROUND(G257*(O257),2)</f>
        <v>0</v>
      </c>
      <c r="L257" s="393">
        <f>ROUND(G257*(H257),2)</f>
        <v>0</v>
      </c>
      <c r="M257" s="393"/>
      <c r="N257" s="393">
        <v>3</v>
      </c>
      <c r="O257" s="393"/>
      <c r="P257" s="393">
        <v>0</v>
      </c>
      <c r="Q257" s="393"/>
      <c r="R257" s="393">
        <v>0</v>
      </c>
      <c r="S257" s="393">
        <f>ROUND(G257*(P257),3)</f>
        <v>0</v>
      </c>
      <c r="T257" s="393"/>
      <c r="U257" s="393"/>
      <c r="V257" s="394">
        <f>ROUND(G257*(X257),3)</f>
        <v>0</v>
      </c>
      <c r="W257" s="395"/>
      <c r="X257" s="396">
        <v>0</v>
      </c>
      <c r="Y257" s="396"/>
      <c r="Z257" s="396">
        <v>0</v>
      </c>
    </row>
    <row r="258" spans="1:26" ht="23.25" customHeight="1">
      <c r="A258" s="396"/>
      <c r="B258" s="404"/>
      <c r="C258" s="405" t="s">
        <v>1178</v>
      </c>
      <c r="D258" s="561" t="s">
        <v>1179</v>
      </c>
      <c r="E258" s="561"/>
      <c r="F258" s="396"/>
      <c r="G258" s="393"/>
      <c r="H258" s="406"/>
      <c r="I258" s="407">
        <f>ROUND((SUM(I252:I257))/1,2)</f>
        <v>0</v>
      </c>
      <c r="J258" s="412"/>
      <c r="K258" s="412"/>
      <c r="L258" s="409">
        <f>ROUND((SUM(L252:L257))/1,2)</f>
        <v>0</v>
      </c>
      <c r="M258" s="409">
        <f>ROUND((SUM(M252:M257))/1,2)</f>
        <v>0</v>
      </c>
      <c r="N258" s="409"/>
      <c r="O258" s="409"/>
      <c r="P258" s="409"/>
      <c r="Q258" s="393"/>
      <c r="R258" s="393"/>
      <c r="S258" s="409">
        <f>ROUND((SUM(S252:S257))/1,2)</f>
        <v>0</v>
      </c>
      <c r="T258" s="409"/>
      <c r="U258" s="409"/>
      <c r="V258" s="410">
        <f>ROUND((SUM(V252:V257))/1,2)</f>
        <v>0</v>
      </c>
      <c r="W258" s="395"/>
      <c r="X258" s="396"/>
      <c r="Y258" s="396"/>
      <c r="Z258" s="396"/>
    </row>
    <row r="259" spans="1:26">
      <c r="A259" s="396"/>
      <c r="B259" s="404"/>
      <c r="C259" s="411"/>
      <c r="D259" s="562"/>
      <c r="E259" s="562"/>
      <c r="F259" s="396"/>
      <c r="G259" s="393"/>
      <c r="H259" s="406"/>
      <c r="I259" s="406"/>
      <c r="J259" s="396"/>
      <c r="K259" s="396"/>
      <c r="L259" s="393"/>
      <c r="M259" s="393"/>
      <c r="N259" s="393"/>
      <c r="O259" s="393"/>
      <c r="P259" s="393"/>
      <c r="Q259" s="393"/>
      <c r="R259" s="393"/>
      <c r="S259" s="393"/>
      <c r="T259" s="393"/>
      <c r="U259" s="393"/>
      <c r="V259" s="394"/>
      <c r="W259" s="395"/>
      <c r="X259" s="396"/>
      <c r="Y259" s="396"/>
      <c r="Z259" s="396"/>
    </row>
    <row r="260" spans="1:26">
      <c r="A260" s="396"/>
      <c r="B260" s="404"/>
      <c r="C260" s="411"/>
      <c r="D260" s="565" t="s">
        <v>891</v>
      </c>
      <c r="E260" s="565"/>
      <c r="F260" s="396"/>
      <c r="G260" s="393"/>
      <c r="H260" s="406"/>
      <c r="I260" s="407">
        <f>ROUND((SUM(I139:I259))/2,2)</f>
        <v>0</v>
      </c>
      <c r="J260" s="396"/>
      <c r="K260" s="396"/>
      <c r="L260" s="393">
        <f>ROUND((SUM(L139:L259))/2,2)</f>
        <v>0</v>
      </c>
      <c r="M260" s="393">
        <f>ROUND((SUM(M139:M259))/2,2)</f>
        <v>0</v>
      </c>
      <c r="N260" s="393"/>
      <c r="O260" s="393"/>
      <c r="P260" s="409"/>
      <c r="Q260" s="393"/>
      <c r="R260" s="393"/>
      <c r="S260" s="409">
        <f>ROUND((SUM(S139:S259))/2,2)</f>
        <v>0.15</v>
      </c>
      <c r="T260" s="393"/>
      <c r="U260" s="393"/>
      <c r="V260" s="410">
        <f>ROUND((SUM(V139:V259))/2,2)</f>
        <v>0</v>
      </c>
      <c r="W260" s="395"/>
      <c r="X260" s="396"/>
      <c r="Y260" s="396"/>
      <c r="Z260" s="396"/>
    </row>
    <row r="261" spans="1:26">
      <c r="A261" s="221"/>
      <c r="B261" s="413"/>
      <c r="C261" s="414"/>
      <c r="D261" s="609" t="s">
        <v>898</v>
      </c>
      <c r="E261" s="609"/>
      <c r="F261" s="415"/>
      <c r="G261" s="416"/>
      <c r="H261" s="417"/>
      <c r="I261" s="417">
        <f>ROUND((SUM(I88:I260))/3,2)</f>
        <v>0</v>
      </c>
      <c r="J261" s="415"/>
      <c r="K261" s="415">
        <f>ROUND((SUM(K88:K260))/3,2)</f>
        <v>0</v>
      </c>
      <c r="L261" s="416">
        <f>ROUND((SUM(L88:L260))/3,2)</f>
        <v>0</v>
      </c>
      <c r="M261" s="416">
        <f>ROUND((SUM(M88:M260))/3,2)</f>
        <v>0</v>
      </c>
      <c r="N261" s="416"/>
      <c r="O261" s="416"/>
      <c r="P261" s="416"/>
      <c r="Q261" s="416"/>
      <c r="R261" s="416"/>
      <c r="S261" s="416">
        <f>ROUND((SUM(S88:S260))/3,2)</f>
        <v>20.53</v>
      </c>
      <c r="T261" s="416"/>
      <c r="U261" s="416"/>
      <c r="V261" s="418">
        <f>ROUND((SUM(V88:V260))/3,2)</f>
        <v>2.02</v>
      </c>
      <c r="W261" s="220"/>
      <c r="X261" s="221"/>
      <c r="Y261" s="221">
        <f>(SUM(Y88:Y260))</f>
        <v>0</v>
      </c>
      <c r="Z261" s="221">
        <f>(SUM(Z88:Z260))</f>
        <v>0</v>
      </c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221"/>
      <c r="B270" s="221"/>
      <c r="C270" s="221"/>
      <c r="D270" s="221"/>
      <c r="E270" s="221"/>
      <c r="F270" s="221"/>
      <c r="G270" s="377"/>
      <c r="H270" s="252"/>
      <c r="I270" s="252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3">
    <mergeCell ref="D258:E258"/>
    <mergeCell ref="D259:E259"/>
    <mergeCell ref="D260:E260"/>
    <mergeCell ref="D261:E261"/>
    <mergeCell ref="D252:E252"/>
    <mergeCell ref="D253:E253"/>
    <mergeCell ref="D254:E254"/>
    <mergeCell ref="D255:E255"/>
    <mergeCell ref="D256:E256"/>
    <mergeCell ref="D257:E257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18:H18"/>
    <mergeCell ref="F19:H19"/>
    <mergeCell ref="F20:H20"/>
  </mergeCells>
  <hyperlinks>
    <hyperlink ref="B1:C1" location="A2:A2" tooltip="Klikni na prechod ku Kryciemu listu..." display="Krycí list rozpočtu" xr:uid="{00000000-0004-0000-0300-000000000000}"/>
    <hyperlink ref="E1:F1" location="A44:A44" tooltip="Klikni na prechod ku rekapitulácii..." display="Rekapitulácia rozpočtu" xr:uid="{00000000-0004-0000-0300-000001000000}"/>
    <hyperlink ref="H1:I1" location="B77:B77" tooltip="Klikni na prechod k Rozpočet..." display="Rozpočet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AA1256"/>
  <sheetViews>
    <sheetView topLeftCell="A108" workbookViewId="0">
      <selection activeCell="D146" sqref="D146:E146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1190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>
        <f>E59</f>
        <v>0</v>
      </c>
      <c r="D15" s="251">
        <f>F59</f>
        <v>0</v>
      </c>
      <c r="E15" s="252">
        <f>G59</f>
        <v>0</v>
      </c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E67</f>
        <v>0</v>
      </c>
      <c r="D16" s="258">
        <f>F67</f>
        <v>0</v>
      </c>
      <c r="E16" s="259">
        <f>G67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/>
      <c r="D17" s="251"/>
      <c r="E17" s="252"/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1190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884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885</v>
      </c>
      <c r="C56" s="588"/>
      <c r="D56" s="588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3" t="s">
        <v>1191</v>
      </c>
      <c r="C57" s="588"/>
      <c r="D57" s="588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3" t="s">
        <v>890</v>
      </c>
      <c r="C58" s="588"/>
      <c r="D58" s="588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4" t="s">
        <v>884</v>
      </c>
      <c r="C59" s="605"/>
      <c r="D59" s="605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3"/>
      <c r="C60" s="588"/>
      <c r="D60" s="588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4" t="s">
        <v>891</v>
      </c>
      <c r="C61" s="605"/>
      <c r="D61" s="605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3" t="s">
        <v>892</v>
      </c>
      <c r="C62" s="588"/>
      <c r="D62" s="588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221"/>
      <c r="B63" s="603" t="s">
        <v>896</v>
      </c>
      <c r="C63" s="588"/>
      <c r="D63" s="588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.100000000000001" customHeight="1">
      <c r="A64" s="221"/>
      <c r="B64" s="603" t="s">
        <v>1192</v>
      </c>
      <c r="C64" s="588"/>
      <c r="D64" s="588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.100000000000001" customHeight="1">
      <c r="A65" s="221"/>
      <c r="B65" s="603" t="s">
        <v>897</v>
      </c>
      <c r="C65" s="588"/>
      <c r="D65" s="588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.100000000000001" customHeight="1">
      <c r="A66" s="221"/>
      <c r="B66" s="603" t="s">
        <v>1193</v>
      </c>
      <c r="C66" s="588"/>
      <c r="D66" s="588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.100000000000001" customHeight="1">
      <c r="A67" s="221"/>
      <c r="B67" s="604" t="s">
        <v>891</v>
      </c>
      <c r="C67" s="605"/>
      <c r="D67" s="605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.100000000000001" customHeight="1">
      <c r="A68" s="221"/>
      <c r="B68" s="603"/>
      <c r="C68" s="588"/>
      <c r="D68" s="588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.100000000000001" customHeight="1">
      <c r="A69" s="347"/>
      <c r="B69" s="606" t="s">
        <v>898</v>
      </c>
      <c r="C69" s="607"/>
      <c r="D69" s="607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.100000000000001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.100000000000001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.100000000000001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.1" customHeight="1">
      <c r="A73" s="221"/>
      <c r="B73" s="550" t="s">
        <v>839</v>
      </c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2"/>
      <c r="W73" s="220"/>
      <c r="X73" s="221"/>
      <c r="Y73" s="221"/>
      <c r="Z73" s="221"/>
    </row>
    <row r="74" spans="1:26" ht="20.100000000000001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.100000000000001" customHeight="1">
      <c r="A75" s="359"/>
      <c r="B75" s="554" t="s">
        <v>848</v>
      </c>
      <c r="C75" s="555"/>
      <c r="D75" s="555"/>
      <c r="E75" s="556"/>
      <c r="F75" s="360"/>
      <c r="G75" s="360"/>
      <c r="H75" s="361" t="s">
        <v>845</v>
      </c>
      <c r="I75" s="557"/>
      <c r="J75" s="558"/>
      <c r="K75" s="558"/>
      <c r="L75" s="558"/>
      <c r="M75" s="558"/>
      <c r="N75" s="558"/>
      <c r="O75" s="558"/>
      <c r="P75" s="559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.100000000000001" customHeight="1">
      <c r="A76" s="359"/>
      <c r="B76" s="545" t="s">
        <v>851</v>
      </c>
      <c r="C76" s="546"/>
      <c r="D76" s="546"/>
      <c r="E76" s="547"/>
      <c r="F76" s="362"/>
      <c r="G76" s="362"/>
      <c r="H76" s="363" t="s">
        <v>899</v>
      </c>
      <c r="I76" s="363" t="s">
        <v>900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.100000000000001" customHeight="1">
      <c r="A77" s="359"/>
      <c r="B77" s="545" t="s">
        <v>852</v>
      </c>
      <c r="C77" s="546"/>
      <c r="D77" s="546"/>
      <c r="E77" s="547"/>
      <c r="F77" s="362"/>
      <c r="G77" s="362"/>
      <c r="H77" s="363" t="s">
        <v>901</v>
      </c>
      <c r="I77" s="363" t="s">
        <v>847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.100000000000001" customHeight="1">
      <c r="A78" s="227"/>
      <c r="B78" s="332" t="s">
        <v>902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.100000000000001" customHeight="1">
      <c r="A79" s="227"/>
      <c r="B79" s="332" t="s">
        <v>1190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.100000000000001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.100000000000001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.100000000000001" customHeight="1">
      <c r="A82" s="227"/>
      <c r="B82" s="367" t="s">
        <v>881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903</v>
      </c>
      <c r="C83" s="335" t="s">
        <v>904</v>
      </c>
      <c r="D83" s="335" t="s">
        <v>905</v>
      </c>
      <c r="E83" s="370"/>
      <c r="F83" s="370" t="s">
        <v>906</v>
      </c>
      <c r="G83" s="370" t="s">
        <v>141</v>
      </c>
      <c r="H83" s="371" t="s">
        <v>907</v>
      </c>
      <c r="I83" s="371" t="s">
        <v>908</v>
      </c>
      <c r="J83" s="371"/>
      <c r="K83" s="371"/>
      <c r="L83" s="371"/>
      <c r="M83" s="371"/>
      <c r="N83" s="371"/>
      <c r="O83" s="371"/>
      <c r="P83" s="371" t="s">
        <v>909</v>
      </c>
      <c r="Q83" s="335"/>
      <c r="R83" s="335"/>
      <c r="S83" s="335" t="s">
        <v>910</v>
      </c>
      <c r="T83" s="335"/>
      <c r="U83" s="335"/>
      <c r="V83" s="372" t="s">
        <v>911</v>
      </c>
      <c r="W83" s="220"/>
      <c r="X83" s="221"/>
      <c r="Y83" s="221"/>
      <c r="Z83" s="221"/>
    </row>
    <row r="84" spans="1:26">
      <c r="A84" s="221"/>
      <c r="B84" s="242"/>
      <c r="C84" s="373"/>
      <c r="D84" s="602" t="s">
        <v>884</v>
      </c>
      <c r="E84" s="602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82</v>
      </c>
      <c r="D85" s="560" t="s">
        <v>912</v>
      </c>
      <c r="E85" s="560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4.95" customHeight="1">
      <c r="A86" s="379"/>
      <c r="B86" s="380"/>
      <c r="C86" s="381" t="s">
        <v>1194</v>
      </c>
      <c r="D86" s="608" t="s">
        <v>1195</v>
      </c>
      <c r="E86" s="608"/>
      <c r="F86" s="382" t="s">
        <v>157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4.95" customHeight="1">
      <c r="A87" s="385"/>
      <c r="B87" s="386"/>
      <c r="C87" s="387" t="s">
        <v>1196</v>
      </c>
      <c r="D87" s="553" t="s">
        <v>1197</v>
      </c>
      <c r="E87" s="553"/>
      <c r="F87" s="389" t="s">
        <v>157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.1" customHeight="1">
      <c r="A88" s="385"/>
      <c r="B88" s="386"/>
      <c r="C88" s="387" t="s">
        <v>1198</v>
      </c>
      <c r="D88" s="553" t="s">
        <v>1199</v>
      </c>
      <c r="E88" s="553"/>
      <c r="F88" s="389" t="s">
        <v>157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.1" customHeight="1">
      <c r="A89" s="385"/>
      <c r="B89" s="386"/>
      <c r="C89" s="387" t="s">
        <v>1200</v>
      </c>
      <c r="D89" s="553" t="s">
        <v>1201</v>
      </c>
      <c r="E89" s="553"/>
      <c r="F89" s="389" t="s">
        <v>157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82</v>
      </c>
      <c r="D90" s="561" t="s">
        <v>912</v>
      </c>
      <c r="E90" s="561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62"/>
      <c r="E91" s="562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159</v>
      </c>
      <c r="D92" s="561" t="s">
        <v>1202</v>
      </c>
      <c r="E92" s="561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4.95" customHeight="1">
      <c r="A93" s="385"/>
      <c r="B93" s="386"/>
      <c r="C93" s="387" t="s">
        <v>1203</v>
      </c>
      <c r="D93" s="553" t="s">
        <v>1204</v>
      </c>
      <c r="E93" s="553"/>
      <c r="F93" s="389" t="s">
        <v>157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.1" customHeight="1">
      <c r="A94" s="385"/>
      <c r="B94" s="386"/>
      <c r="C94" s="387" t="s">
        <v>1205</v>
      </c>
      <c r="D94" s="553" t="s">
        <v>1206</v>
      </c>
      <c r="E94" s="553"/>
      <c r="F94" s="389" t="s">
        <v>157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159</v>
      </c>
      <c r="D95" s="561" t="s">
        <v>1202</v>
      </c>
      <c r="E95" s="561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62"/>
      <c r="E96" s="562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309</v>
      </c>
      <c r="D97" s="561" t="s">
        <v>969</v>
      </c>
      <c r="E97" s="561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4.95" customHeight="1">
      <c r="A98" s="385"/>
      <c r="B98" s="386"/>
      <c r="C98" s="387" t="s">
        <v>1207</v>
      </c>
      <c r="D98" s="553" t="s">
        <v>1208</v>
      </c>
      <c r="E98" s="553"/>
      <c r="F98" s="389" t="s">
        <v>186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309</v>
      </c>
      <c r="D99" s="561" t="s">
        <v>969</v>
      </c>
      <c r="E99" s="561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62"/>
      <c r="E100" s="562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64" t="s">
        <v>884</v>
      </c>
      <c r="E101" s="564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62"/>
      <c r="E102" s="562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64" t="s">
        <v>891</v>
      </c>
      <c r="E103" s="564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334</v>
      </c>
      <c r="D104" s="561" t="s">
        <v>972</v>
      </c>
      <c r="E104" s="561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4.95" customHeight="1">
      <c r="A105" s="385"/>
      <c r="B105" s="386"/>
      <c r="C105" s="387" t="s">
        <v>1209</v>
      </c>
      <c r="D105" s="553" t="s">
        <v>1210</v>
      </c>
      <c r="E105" s="553"/>
      <c r="F105" s="389" t="s">
        <v>226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4.95" customHeight="1">
      <c r="A106" s="397"/>
      <c r="B106" s="398"/>
      <c r="C106" s="399" t="s">
        <v>1211</v>
      </c>
      <c r="D106" s="563" t="s">
        <v>1212</v>
      </c>
      <c r="E106" s="563"/>
      <c r="F106" s="401" t="s">
        <v>977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4.95" customHeight="1">
      <c r="A107" s="397"/>
      <c r="B107" s="398"/>
      <c r="C107" s="399" t="s">
        <v>1213</v>
      </c>
      <c r="D107" s="563" t="s">
        <v>1214</v>
      </c>
      <c r="E107" s="563"/>
      <c r="F107" s="401" t="s">
        <v>977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4.95" customHeight="1">
      <c r="A108" s="397"/>
      <c r="B108" s="398"/>
      <c r="C108" s="399" t="s">
        <v>1215</v>
      </c>
      <c r="D108" s="563" t="s">
        <v>1216</v>
      </c>
      <c r="E108" s="563"/>
      <c r="F108" s="401" t="s">
        <v>977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4.95" customHeight="1">
      <c r="A109" s="397"/>
      <c r="B109" s="398"/>
      <c r="C109" s="399" t="s">
        <v>1217</v>
      </c>
      <c r="D109" s="563" t="s">
        <v>1218</v>
      </c>
      <c r="E109" s="563"/>
      <c r="F109" s="401" t="s">
        <v>977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4.95" customHeight="1">
      <c r="A110" s="385"/>
      <c r="B110" s="386"/>
      <c r="C110" s="387" t="s">
        <v>973</v>
      </c>
      <c r="D110" s="553" t="s">
        <v>974</v>
      </c>
      <c r="E110" s="553"/>
      <c r="F110" s="389" t="s">
        <v>226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4.95" customHeight="1">
      <c r="A111" s="397"/>
      <c r="B111" s="398"/>
      <c r="C111" s="399" t="s">
        <v>1219</v>
      </c>
      <c r="D111" s="563" t="s">
        <v>1220</v>
      </c>
      <c r="E111" s="563"/>
      <c r="F111" s="401" t="s">
        <v>977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4.95" customHeight="1">
      <c r="A112" s="397"/>
      <c r="B112" s="398"/>
      <c r="C112" s="399" t="s">
        <v>986</v>
      </c>
      <c r="D112" s="563" t="s">
        <v>987</v>
      </c>
      <c r="E112" s="563"/>
      <c r="F112" s="401" t="s">
        <v>988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4.95" customHeight="1">
      <c r="A113" s="385"/>
      <c r="B113" s="386"/>
      <c r="C113" s="387" t="s">
        <v>357</v>
      </c>
      <c r="D113" s="553" t="s">
        <v>358</v>
      </c>
      <c r="E113" s="553"/>
      <c r="F113" s="389" t="s">
        <v>332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334</v>
      </c>
      <c r="D114" s="561" t="s">
        <v>972</v>
      </c>
      <c r="E114" s="561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62"/>
      <c r="E115" s="562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1168</v>
      </c>
      <c r="D116" s="561" t="s">
        <v>1169</v>
      </c>
      <c r="E116" s="561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.1" customHeight="1">
      <c r="A117" s="385"/>
      <c r="B117" s="386"/>
      <c r="C117" s="387" t="s">
        <v>1221</v>
      </c>
      <c r="D117" s="553" t="s">
        <v>1222</v>
      </c>
      <c r="E117" s="553"/>
      <c r="F117" s="389" t="s">
        <v>941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1223</v>
      </c>
      <c r="D118" s="563" t="s">
        <v>1224</v>
      </c>
      <c r="E118" s="563"/>
      <c r="F118" s="401" t="s">
        <v>941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.1" customHeight="1">
      <c r="A119" s="397"/>
      <c r="B119" s="398"/>
      <c r="C119" s="399" t="s">
        <v>1225</v>
      </c>
      <c r="D119" s="563" t="s">
        <v>1226</v>
      </c>
      <c r="E119" s="563"/>
      <c r="F119" s="401" t="s">
        <v>941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4.95" customHeight="1">
      <c r="A120" s="397"/>
      <c r="B120" s="398"/>
      <c r="C120" s="399" t="s">
        <v>1227</v>
      </c>
      <c r="D120" s="563" t="s">
        <v>1228</v>
      </c>
      <c r="E120" s="563"/>
      <c r="F120" s="401" t="s">
        <v>941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4.95" customHeight="1">
      <c r="A121" s="397"/>
      <c r="B121" s="398"/>
      <c r="C121" s="399" t="s">
        <v>1229</v>
      </c>
      <c r="D121" s="563" t="s">
        <v>1230</v>
      </c>
      <c r="E121" s="563"/>
      <c r="F121" s="401" t="s">
        <v>941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.1" customHeight="1">
      <c r="A122" s="385"/>
      <c r="B122" s="386"/>
      <c r="C122" s="387" t="s">
        <v>1231</v>
      </c>
      <c r="D122" s="553" t="s">
        <v>1232</v>
      </c>
      <c r="E122" s="553"/>
      <c r="F122" s="389" t="s">
        <v>941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4.95" customHeight="1">
      <c r="A123" s="397"/>
      <c r="B123" s="398"/>
      <c r="C123" s="399" t="s">
        <v>1233</v>
      </c>
      <c r="D123" s="563" t="s">
        <v>1234</v>
      </c>
      <c r="E123" s="563"/>
      <c r="F123" s="401" t="s">
        <v>941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.1" customHeight="1">
      <c r="A124" s="397"/>
      <c r="B124" s="398"/>
      <c r="C124" s="399" t="s">
        <v>1235</v>
      </c>
      <c r="D124" s="563" t="s">
        <v>1236</v>
      </c>
      <c r="E124" s="563"/>
      <c r="F124" s="401" t="s">
        <v>941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4.95" customHeight="1">
      <c r="A125" s="397"/>
      <c r="B125" s="398"/>
      <c r="C125" s="399" t="s">
        <v>1237</v>
      </c>
      <c r="D125" s="563" t="s">
        <v>1238</v>
      </c>
      <c r="E125" s="563"/>
      <c r="F125" s="401" t="s">
        <v>941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4.95" customHeight="1">
      <c r="A126" s="397"/>
      <c r="B126" s="398"/>
      <c r="C126" s="399" t="s">
        <v>1239</v>
      </c>
      <c r="D126" s="563" t="s">
        <v>1240</v>
      </c>
      <c r="E126" s="563"/>
      <c r="F126" s="401" t="s">
        <v>941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4.95" customHeight="1">
      <c r="A127" s="385"/>
      <c r="B127" s="386"/>
      <c r="C127" s="387" t="s">
        <v>1241</v>
      </c>
      <c r="D127" s="553" t="s">
        <v>1242</v>
      </c>
      <c r="E127" s="553"/>
      <c r="F127" s="389" t="s">
        <v>941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4.95" customHeight="1">
      <c r="A128" s="397"/>
      <c r="B128" s="398"/>
      <c r="C128" s="399" t="s">
        <v>1243</v>
      </c>
      <c r="D128" s="563" t="s">
        <v>1244</v>
      </c>
      <c r="E128" s="563"/>
      <c r="F128" s="401" t="s">
        <v>1245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4.95" customHeight="1">
      <c r="A129" s="397"/>
      <c r="B129" s="398"/>
      <c r="C129" s="399" t="s">
        <v>1246</v>
      </c>
      <c r="D129" s="563" t="s">
        <v>1247</v>
      </c>
      <c r="E129" s="563"/>
      <c r="F129" s="401" t="s">
        <v>941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4.95" customHeight="1">
      <c r="A130" s="385"/>
      <c r="B130" s="386"/>
      <c r="C130" s="387" t="s">
        <v>1248</v>
      </c>
      <c r="D130" s="553" t="s">
        <v>1249</v>
      </c>
      <c r="E130" s="553"/>
      <c r="F130" s="389" t="s">
        <v>941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4.95" customHeight="1">
      <c r="A131" s="385"/>
      <c r="B131" s="386"/>
      <c r="C131" s="387" t="s">
        <v>1250</v>
      </c>
      <c r="D131" s="553" t="s">
        <v>1251</v>
      </c>
      <c r="E131" s="553"/>
      <c r="F131" s="389" t="s">
        <v>215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4.95" customHeight="1">
      <c r="A132" s="385"/>
      <c r="B132" s="386"/>
      <c r="C132" s="387" t="s">
        <v>1176</v>
      </c>
      <c r="D132" s="553" t="s">
        <v>1177</v>
      </c>
      <c r="E132" s="553"/>
      <c r="F132" s="389" t="s">
        <v>332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1168</v>
      </c>
      <c r="D133" s="561" t="s">
        <v>1169</v>
      </c>
      <c r="E133" s="561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62"/>
      <c r="E134" s="562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787</v>
      </c>
      <c r="D135" s="561" t="s">
        <v>1252</v>
      </c>
      <c r="E135" s="561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4.95" customHeight="1">
      <c r="A136" s="385"/>
      <c r="B136" s="386"/>
      <c r="C136" s="387" t="s">
        <v>1253</v>
      </c>
      <c r="D136" s="553" t="s">
        <v>1254</v>
      </c>
      <c r="E136" s="553"/>
      <c r="F136" s="389" t="s">
        <v>226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4.95" customHeight="1">
      <c r="A137" s="385"/>
      <c r="B137" s="386"/>
      <c r="C137" s="387" t="s">
        <v>1255</v>
      </c>
      <c r="D137" s="553" t="s">
        <v>1256</v>
      </c>
      <c r="E137" s="553"/>
      <c r="F137" s="389" t="s">
        <v>226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4.95" customHeight="1">
      <c r="A138" s="385"/>
      <c r="B138" s="386"/>
      <c r="C138" s="387" t="s">
        <v>1257</v>
      </c>
      <c r="D138" s="553" t="s">
        <v>1258</v>
      </c>
      <c r="E138" s="553"/>
      <c r="F138" s="389" t="s">
        <v>226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4.95" customHeight="1">
      <c r="A139" s="385"/>
      <c r="B139" s="386"/>
      <c r="C139" s="387" t="s">
        <v>1259</v>
      </c>
      <c r="D139" s="553" t="s">
        <v>1260</v>
      </c>
      <c r="E139" s="553"/>
      <c r="F139" s="389" t="s">
        <v>226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4.95" customHeight="1">
      <c r="A140" s="385"/>
      <c r="B140" s="386"/>
      <c r="C140" s="387" t="s">
        <v>1261</v>
      </c>
      <c r="D140" s="553" t="s">
        <v>1262</v>
      </c>
      <c r="E140" s="553"/>
      <c r="F140" s="389" t="s">
        <v>226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4.95" customHeight="1">
      <c r="A141" s="385"/>
      <c r="B141" s="386"/>
      <c r="C141" s="387" t="s">
        <v>1263</v>
      </c>
      <c r="D141" s="553" t="s">
        <v>1264</v>
      </c>
      <c r="E141" s="553"/>
      <c r="F141" s="389" t="s">
        <v>332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787</v>
      </c>
      <c r="D142" s="561" t="s">
        <v>1252</v>
      </c>
      <c r="E142" s="561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62"/>
      <c r="E143" s="562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1178</v>
      </c>
      <c r="D144" s="561" t="s">
        <v>1179</v>
      </c>
      <c r="E144" s="561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4.95" customHeight="1">
      <c r="A145" s="385"/>
      <c r="B145" s="386"/>
      <c r="C145" s="387" t="s">
        <v>1265</v>
      </c>
      <c r="D145" s="553" t="s">
        <v>1266</v>
      </c>
      <c r="E145" s="553"/>
      <c r="F145" s="389" t="s">
        <v>1109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.1" customHeight="1">
      <c r="A146" s="397"/>
      <c r="B146" s="398"/>
      <c r="C146" s="399" t="s">
        <v>1267</v>
      </c>
      <c r="D146" s="563" t="s">
        <v>1268</v>
      </c>
      <c r="E146" s="563"/>
      <c r="F146" s="401" t="s">
        <v>941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4.95" customHeight="1">
      <c r="A147" s="385"/>
      <c r="B147" s="386"/>
      <c r="C147" s="387" t="s">
        <v>1269</v>
      </c>
      <c r="D147" s="553" t="s">
        <v>1270</v>
      </c>
      <c r="E147" s="553"/>
      <c r="F147" s="389" t="s">
        <v>941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4.95" customHeight="1">
      <c r="A148" s="397"/>
      <c r="B148" s="398"/>
      <c r="C148" s="399" t="s">
        <v>1271</v>
      </c>
      <c r="D148" s="563" t="s">
        <v>1272</v>
      </c>
      <c r="E148" s="563"/>
      <c r="F148" s="401" t="s">
        <v>941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4.95" customHeight="1">
      <c r="A149" s="397"/>
      <c r="B149" s="398"/>
      <c r="C149" s="399" t="s">
        <v>1082</v>
      </c>
      <c r="D149" s="563" t="s">
        <v>1083</v>
      </c>
      <c r="E149" s="563"/>
      <c r="F149" s="401" t="s">
        <v>941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4.95" customHeight="1">
      <c r="A150" s="385"/>
      <c r="B150" s="386"/>
      <c r="C150" s="387" t="s">
        <v>1273</v>
      </c>
      <c r="D150" s="553" t="s">
        <v>1274</v>
      </c>
      <c r="E150" s="553"/>
      <c r="F150" s="388" t="s">
        <v>941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4.95" customHeight="1">
      <c r="A151" s="397"/>
      <c r="B151" s="398"/>
      <c r="C151" s="399" t="s">
        <v>1078</v>
      </c>
      <c r="D151" s="563" t="s">
        <v>1079</v>
      </c>
      <c r="E151" s="563"/>
      <c r="F151" s="400" t="s">
        <v>941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4.95" customHeight="1">
      <c r="A152" s="385"/>
      <c r="B152" s="386"/>
      <c r="C152" s="387" t="s">
        <v>1275</v>
      </c>
      <c r="D152" s="553" t="s">
        <v>1276</v>
      </c>
      <c r="E152" s="553"/>
      <c r="F152" s="388" t="s">
        <v>1109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39.950000000000003" customHeight="1">
      <c r="A153" s="397"/>
      <c r="B153" s="398"/>
      <c r="C153" s="399" t="s">
        <v>1277</v>
      </c>
      <c r="D153" s="563" t="s">
        <v>1278</v>
      </c>
      <c r="E153" s="563"/>
      <c r="F153" s="400" t="s">
        <v>941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4.95" customHeight="1">
      <c r="A154" s="385"/>
      <c r="B154" s="386"/>
      <c r="C154" s="387" t="s">
        <v>1279</v>
      </c>
      <c r="D154" s="553" t="s">
        <v>1280</v>
      </c>
      <c r="E154" s="553"/>
      <c r="F154" s="388" t="s">
        <v>941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1281</v>
      </c>
      <c r="D155" s="563" t="s">
        <v>1282</v>
      </c>
      <c r="E155" s="563"/>
      <c r="F155" s="400" t="s">
        <v>941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4.95" customHeight="1">
      <c r="A156" s="385"/>
      <c r="B156" s="386"/>
      <c r="C156" s="387" t="s">
        <v>1188</v>
      </c>
      <c r="D156" s="553" t="s">
        <v>1189</v>
      </c>
      <c r="E156" s="553"/>
      <c r="F156" s="388" t="s">
        <v>332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1178</v>
      </c>
      <c r="D157" s="561" t="s">
        <v>1179</v>
      </c>
      <c r="E157" s="561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62"/>
      <c r="E158" s="562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1283</v>
      </c>
      <c r="D159" s="561" t="s">
        <v>1284</v>
      </c>
      <c r="E159" s="561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4.95" customHeight="1">
      <c r="A160" s="385"/>
      <c r="B160" s="386"/>
      <c r="C160" s="387" t="s">
        <v>1285</v>
      </c>
      <c r="D160" s="553" t="s">
        <v>1286</v>
      </c>
      <c r="E160" s="553"/>
      <c r="F160" s="388" t="s">
        <v>941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4.95" customHeight="1">
      <c r="A161" s="397"/>
      <c r="B161" s="398"/>
      <c r="C161" s="399" t="s">
        <v>1287</v>
      </c>
      <c r="D161" s="563" t="s">
        <v>1288</v>
      </c>
      <c r="E161" s="563"/>
      <c r="F161" s="400" t="s">
        <v>941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.1" customHeight="1">
      <c r="A162" s="397"/>
      <c r="B162" s="398"/>
      <c r="C162" s="399" t="s">
        <v>1289</v>
      </c>
      <c r="D162" s="563" t="s">
        <v>1290</v>
      </c>
      <c r="E162" s="563"/>
      <c r="F162" s="400" t="s">
        <v>941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.1" customHeight="1">
      <c r="A163" s="397"/>
      <c r="B163" s="398"/>
      <c r="C163" s="399" t="s">
        <v>1291</v>
      </c>
      <c r="D163" s="563" t="s">
        <v>1292</v>
      </c>
      <c r="E163" s="563"/>
      <c r="F163" s="400" t="s">
        <v>941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.1" customHeight="1">
      <c r="A164" s="397"/>
      <c r="B164" s="398"/>
      <c r="C164" s="399" t="s">
        <v>1293</v>
      </c>
      <c r="D164" s="563" t="s">
        <v>1294</v>
      </c>
      <c r="E164" s="563"/>
      <c r="F164" s="400" t="s">
        <v>941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.1" customHeight="1">
      <c r="A165" s="397"/>
      <c r="B165" s="398"/>
      <c r="C165" s="399" t="s">
        <v>1295</v>
      </c>
      <c r="D165" s="563" t="s">
        <v>1296</v>
      </c>
      <c r="E165" s="563"/>
      <c r="F165" s="400" t="s">
        <v>1297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4.95" customHeight="1">
      <c r="A166" s="385"/>
      <c r="B166" s="386"/>
      <c r="C166" s="387" t="s">
        <v>1298</v>
      </c>
      <c r="D166" s="553" t="s">
        <v>1299</v>
      </c>
      <c r="E166" s="553"/>
      <c r="F166" s="388" t="s">
        <v>1300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4.95" customHeight="1">
      <c r="A167" s="385"/>
      <c r="B167" s="386"/>
      <c r="C167" s="387" t="s">
        <v>1301</v>
      </c>
      <c r="D167" s="553" t="s">
        <v>1302</v>
      </c>
      <c r="E167" s="553"/>
      <c r="F167" s="388" t="s">
        <v>332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1283</v>
      </c>
      <c r="D168" s="561" t="s">
        <v>1284</v>
      </c>
      <c r="E168" s="561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62"/>
      <c r="E169" s="562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65" t="s">
        <v>891</v>
      </c>
      <c r="E170" s="565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609" t="s">
        <v>898</v>
      </c>
      <c r="E171" s="609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0400-000000000000}"/>
    <hyperlink ref="E1:F1" location="A44:A44" tooltip="Klikni na prechod ku rekapitulácii..." display="Rekapitulácia rozpočtu" xr:uid="{00000000-0004-0000-0400-000001000000}"/>
    <hyperlink ref="H1:I1" location="B73:B73" tooltip="Klikni na prechod k Rozpočet..." display="Rozpočet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AA1250"/>
  <sheetViews>
    <sheetView topLeftCell="A65" workbookViewId="0">
      <selection activeCell="H80" sqref="H80:H106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1303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/>
      <c r="D15" s="251"/>
      <c r="E15" s="252"/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E57</f>
        <v>0</v>
      </c>
      <c r="D16" s="258">
        <f>F57</f>
        <v>0</v>
      </c>
      <c r="E16" s="259">
        <f>G57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>
        <f>E61</f>
        <v>0</v>
      </c>
      <c r="D17" s="251">
        <f>F61</f>
        <v>0</v>
      </c>
      <c r="E17" s="252">
        <f>G61</f>
        <v>0</v>
      </c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1303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891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892</v>
      </c>
      <c r="C56" s="588"/>
      <c r="D56" s="588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4" t="s">
        <v>891</v>
      </c>
      <c r="C57" s="605"/>
      <c r="D57" s="605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3"/>
      <c r="C58" s="588"/>
      <c r="D58" s="588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4" t="s">
        <v>1304</v>
      </c>
      <c r="C59" s="605"/>
      <c r="D59" s="605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3" t="s">
        <v>1305</v>
      </c>
      <c r="C60" s="588"/>
      <c r="D60" s="588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4" t="s">
        <v>1304</v>
      </c>
      <c r="C61" s="605"/>
      <c r="D61" s="605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3"/>
      <c r="C62" s="588"/>
      <c r="D62" s="588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347"/>
      <c r="B63" s="606" t="s">
        <v>898</v>
      </c>
      <c r="C63" s="607"/>
      <c r="D63" s="607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.100000000000001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.100000000000001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.100000000000001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.1" customHeight="1">
      <c r="A67" s="221"/>
      <c r="B67" s="550" t="s">
        <v>839</v>
      </c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2"/>
      <c r="W67" s="220"/>
      <c r="X67" s="221"/>
      <c r="Y67" s="221"/>
      <c r="Z67" s="221"/>
    </row>
    <row r="68" spans="1:26" ht="20.100000000000001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.100000000000001" customHeight="1">
      <c r="A69" s="359"/>
      <c r="B69" s="554" t="s">
        <v>848</v>
      </c>
      <c r="C69" s="555"/>
      <c r="D69" s="555"/>
      <c r="E69" s="556"/>
      <c r="F69" s="360"/>
      <c r="G69" s="360"/>
      <c r="H69" s="361" t="s">
        <v>845</v>
      </c>
      <c r="I69" s="557"/>
      <c r="J69" s="558"/>
      <c r="K69" s="558"/>
      <c r="L69" s="558"/>
      <c r="M69" s="558"/>
      <c r="N69" s="558"/>
      <c r="O69" s="558"/>
      <c r="P69" s="559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.100000000000001" customHeight="1">
      <c r="A70" s="359"/>
      <c r="B70" s="545" t="s">
        <v>851</v>
      </c>
      <c r="C70" s="546"/>
      <c r="D70" s="546"/>
      <c r="E70" s="547"/>
      <c r="F70" s="362"/>
      <c r="G70" s="362"/>
      <c r="H70" s="363" t="s">
        <v>899</v>
      </c>
      <c r="I70" s="363" t="s">
        <v>900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.100000000000001" customHeight="1">
      <c r="A71" s="359"/>
      <c r="B71" s="545" t="s">
        <v>852</v>
      </c>
      <c r="C71" s="546"/>
      <c r="D71" s="546"/>
      <c r="E71" s="547"/>
      <c r="F71" s="362"/>
      <c r="G71" s="362"/>
      <c r="H71" s="363" t="s">
        <v>901</v>
      </c>
      <c r="I71" s="363" t="s">
        <v>847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.100000000000001" customHeight="1">
      <c r="A72" s="227"/>
      <c r="B72" s="332" t="s">
        <v>902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.100000000000001" customHeight="1">
      <c r="A73" s="227"/>
      <c r="B73" s="332" t="s">
        <v>1303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.100000000000001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.100000000000001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.100000000000001" customHeight="1">
      <c r="A76" s="227"/>
      <c r="B76" s="367" t="s">
        <v>881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903</v>
      </c>
      <c r="C77" s="335" t="s">
        <v>904</v>
      </c>
      <c r="D77" s="335" t="s">
        <v>905</v>
      </c>
      <c r="E77" s="370"/>
      <c r="F77" s="370" t="s">
        <v>906</v>
      </c>
      <c r="G77" s="370" t="s">
        <v>141</v>
      </c>
      <c r="H77" s="371" t="s">
        <v>907</v>
      </c>
      <c r="I77" s="371" t="s">
        <v>908</v>
      </c>
      <c r="J77" s="371"/>
      <c r="K77" s="371"/>
      <c r="L77" s="371"/>
      <c r="M77" s="371"/>
      <c r="N77" s="371"/>
      <c r="O77" s="371"/>
      <c r="P77" s="371" t="s">
        <v>909</v>
      </c>
      <c r="Q77" s="335"/>
      <c r="R77" s="335"/>
      <c r="S77" s="335" t="s">
        <v>910</v>
      </c>
      <c r="T77" s="335"/>
      <c r="U77" s="335"/>
      <c r="V77" s="372" t="s">
        <v>911</v>
      </c>
      <c r="W77" s="220"/>
      <c r="X77" s="221"/>
      <c r="Y77" s="221"/>
      <c r="Z77" s="221"/>
    </row>
    <row r="78" spans="1:26">
      <c r="A78" s="221"/>
      <c r="B78" s="242"/>
      <c r="C78" s="373"/>
      <c r="D78" s="602" t="s">
        <v>891</v>
      </c>
      <c r="E78" s="602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334</v>
      </c>
      <c r="D79" s="560" t="s">
        <v>972</v>
      </c>
      <c r="E79" s="560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4.95" customHeight="1">
      <c r="A80" s="379"/>
      <c r="B80" s="380"/>
      <c r="C80" s="381" t="s">
        <v>1306</v>
      </c>
      <c r="D80" s="608" t="s">
        <v>1307</v>
      </c>
      <c r="E80" s="608"/>
      <c r="F80" s="382" t="s">
        <v>200</v>
      </c>
      <c r="G80" s="383">
        <v>8.5</v>
      </c>
      <c r="H80" s="382"/>
      <c r="I80" s="382">
        <f>ROUND(G80*(H80),2)</f>
        <v>0</v>
      </c>
      <c r="J80" s="384">
        <f>ROUND(G80*(N80),2)</f>
        <v>144.84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8.9999999999999993E-3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4.95" customHeight="1">
      <c r="A81" s="397"/>
      <c r="B81" s="398"/>
      <c r="C81" s="399" t="s">
        <v>1308</v>
      </c>
      <c r="D81" s="563" t="s">
        <v>1309</v>
      </c>
      <c r="E81" s="563"/>
      <c r="F81" s="401" t="s">
        <v>1310</v>
      </c>
      <c r="G81" s="402">
        <v>8.9250000000000007</v>
      </c>
      <c r="H81" s="401"/>
      <c r="I81" s="401">
        <f>ROUND(G81*(H81),2)</f>
        <v>0</v>
      </c>
      <c r="J81" s="403">
        <f>ROUND(G81*(N81),2)</f>
        <v>210.36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4.95" customHeight="1">
      <c r="A82" s="385"/>
      <c r="B82" s="386"/>
      <c r="C82" s="387" t="s">
        <v>357</v>
      </c>
      <c r="D82" s="553" t="s">
        <v>358</v>
      </c>
      <c r="E82" s="553"/>
      <c r="F82" s="389" t="s">
        <v>332</v>
      </c>
      <c r="G82" s="390">
        <v>3.55</v>
      </c>
      <c r="H82" s="391"/>
      <c r="I82" s="391">
        <f>ROUND(G82*(H82),2)</f>
        <v>0</v>
      </c>
      <c r="J82" s="391">
        <f>ROUND(G82*(N82),2)</f>
        <v>8.1300000000000008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334</v>
      </c>
      <c r="D83" s="561" t="s">
        <v>972</v>
      </c>
      <c r="E83" s="561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62"/>
      <c r="E84" s="562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64" t="s">
        <v>891</v>
      </c>
      <c r="E85" s="564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62"/>
      <c r="E86" s="562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64" t="s">
        <v>1304</v>
      </c>
      <c r="E87" s="564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1311</v>
      </c>
      <c r="D88" s="561" t="s">
        <v>1312</v>
      </c>
      <c r="E88" s="561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4.95" customHeight="1">
      <c r="A89" s="385"/>
      <c r="B89" s="386"/>
      <c r="C89" s="387" t="s">
        <v>1313</v>
      </c>
      <c r="D89" s="553" t="s">
        <v>1314</v>
      </c>
      <c r="E89" s="553"/>
      <c r="F89" s="389" t="s">
        <v>941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4.95" customHeight="1">
      <c r="A90" s="397"/>
      <c r="B90" s="398"/>
      <c r="C90" s="399" t="s">
        <v>1315</v>
      </c>
      <c r="D90" s="563" t="s">
        <v>1316</v>
      </c>
      <c r="E90" s="563"/>
      <c r="F90" s="401" t="s">
        <v>215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4.95" customHeight="1">
      <c r="A91" s="385"/>
      <c r="B91" s="386"/>
      <c r="C91" s="387" t="s">
        <v>1317</v>
      </c>
      <c r="D91" s="553" t="s">
        <v>1318</v>
      </c>
      <c r="E91" s="553"/>
      <c r="F91" s="389" t="s">
        <v>226</v>
      </c>
      <c r="G91" s="390">
        <v>12</v>
      </c>
      <c r="H91" s="389"/>
      <c r="I91" s="389">
        <f t="shared" si="0"/>
        <v>0</v>
      </c>
      <c r="J91" s="391">
        <f t="shared" si="1"/>
        <v>73.92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4.95" customHeight="1">
      <c r="A92" s="397"/>
      <c r="B92" s="398"/>
      <c r="C92" s="399" t="s">
        <v>1319</v>
      </c>
      <c r="D92" s="563" t="s">
        <v>1320</v>
      </c>
      <c r="E92" s="563"/>
      <c r="F92" s="401" t="s">
        <v>226</v>
      </c>
      <c r="G92" s="402">
        <v>12</v>
      </c>
      <c r="H92" s="401"/>
      <c r="I92" s="401">
        <f t="shared" si="0"/>
        <v>0</v>
      </c>
      <c r="J92" s="403">
        <f t="shared" si="1"/>
        <v>73.2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4.95" customHeight="1">
      <c r="A93" s="397"/>
      <c r="B93" s="398"/>
      <c r="C93" s="399" t="s">
        <v>1321</v>
      </c>
      <c r="D93" s="563" t="s">
        <v>1322</v>
      </c>
      <c r="E93" s="563"/>
      <c r="F93" s="401" t="s">
        <v>215</v>
      </c>
      <c r="G93" s="402">
        <v>5</v>
      </c>
      <c r="H93" s="401"/>
      <c r="I93" s="401">
        <f t="shared" si="0"/>
        <v>0</v>
      </c>
      <c r="J93" s="403">
        <f t="shared" si="1"/>
        <v>52.3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4.95" customHeight="1">
      <c r="A94" s="397"/>
      <c r="B94" s="398"/>
      <c r="C94" s="399" t="s">
        <v>1323</v>
      </c>
      <c r="D94" s="563" t="s">
        <v>1324</v>
      </c>
      <c r="E94" s="563"/>
      <c r="F94" s="401" t="s">
        <v>215</v>
      </c>
      <c r="G94" s="402">
        <v>2</v>
      </c>
      <c r="H94" s="401"/>
      <c r="I94" s="401">
        <f t="shared" si="0"/>
        <v>0</v>
      </c>
      <c r="J94" s="403">
        <f t="shared" si="1"/>
        <v>18.28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4.95" customHeight="1">
      <c r="A95" s="397"/>
      <c r="B95" s="398"/>
      <c r="C95" s="399" t="s">
        <v>1325</v>
      </c>
      <c r="D95" s="563" t="s">
        <v>1326</v>
      </c>
      <c r="E95" s="563"/>
      <c r="F95" s="401" t="s">
        <v>215</v>
      </c>
      <c r="G95" s="402">
        <v>10</v>
      </c>
      <c r="H95" s="401"/>
      <c r="I95" s="401">
        <f t="shared" si="0"/>
        <v>0</v>
      </c>
      <c r="J95" s="403">
        <f t="shared" si="1"/>
        <v>36.200000000000003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4.95" customHeight="1">
      <c r="A96" s="385"/>
      <c r="B96" s="386"/>
      <c r="C96" s="387" t="s">
        <v>1327</v>
      </c>
      <c r="D96" s="553" t="s">
        <v>1328</v>
      </c>
      <c r="E96" s="553"/>
      <c r="F96" s="389" t="s">
        <v>226</v>
      </c>
      <c r="G96" s="390">
        <v>12</v>
      </c>
      <c r="H96" s="389"/>
      <c r="I96" s="389">
        <f t="shared" si="0"/>
        <v>0</v>
      </c>
      <c r="J96" s="391">
        <f t="shared" si="1"/>
        <v>93.48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4.95" customHeight="1">
      <c r="A97" s="397"/>
      <c r="B97" s="398"/>
      <c r="C97" s="399" t="s">
        <v>1329</v>
      </c>
      <c r="D97" s="563" t="s">
        <v>1330</v>
      </c>
      <c r="E97" s="563"/>
      <c r="F97" s="401" t="s">
        <v>226</v>
      </c>
      <c r="G97" s="402">
        <v>12</v>
      </c>
      <c r="H97" s="401"/>
      <c r="I97" s="401">
        <f t="shared" si="0"/>
        <v>0</v>
      </c>
      <c r="J97" s="403">
        <f t="shared" si="1"/>
        <v>82.56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4.95" customHeight="1">
      <c r="A98" s="397"/>
      <c r="B98" s="398"/>
      <c r="C98" s="399" t="s">
        <v>1331</v>
      </c>
      <c r="D98" s="563" t="s">
        <v>1332</v>
      </c>
      <c r="E98" s="563"/>
      <c r="F98" s="401" t="s">
        <v>215</v>
      </c>
      <c r="G98" s="402">
        <v>3</v>
      </c>
      <c r="H98" s="401"/>
      <c r="I98" s="401">
        <f t="shared" si="0"/>
        <v>0</v>
      </c>
      <c r="J98" s="403">
        <f t="shared" si="1"/>
        <v>44.1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4.95" customHeight="1">
      <c r="A99" s="397"/>
      <c r="B99" s="398"/>
      <c r="C99" s="399" t="s">
        <v>1333</v>
      </c>
      <c r="D99" s="563" t="s">
        <v>1334</v>
      </c>
      <c r="E99" s="563"/>
      <c r="F99" s="401" t="s">
        <v>215</v>
      </c>
      <c r="G99" s="402">
        <v>2</v>
      </c>
      <c r="H99" s="401"/>
      <c r="I99" s="401">
        <f t="shared" si="0"/>
        <v>0</v>
      </c>
      <c r="J99" s="403">
        <f t="shared" si="1"/>
        <v>16.399999999999999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4.95" customHeight="1">
      <c r="A100" s="397"/>
      <c r="B100" s="398"/>
      <c r="C100" s="399" t="s">
        <v>1335</v>
      </c>
      <c r="D100" s="563" t="s">
        <v>1336</v>
      </c>
      <c r="E100" s="563"/>
      <c r="F100" s="401" t="s">
        <v>215</v>
      </c>
      <c r="G100" s="402">
        <v>10</v>
      </c>
      <c r="H100" s="401"/>
      <c r="I100" s="401">
        <f t="shared" si="0"/>
        <v>0</v>
      </c>
      <c r="J100" s="403">
        <f t="shared" si="1"/>
        <v>40.4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4.95" customHeight="1">
      <c r="A101" s="397"/>
      <c r="B101" s="398"/>
      <c r="C101" s="399" t="s">
        <v>1337</v>
      </c>
      <c r="D101" s="563" t="s">
        <v>1338</v>
      </c>
      <c r="E101" s="563"/>
      <c r="F101" s="401" t="s">
        <v>215</v>
      </c>
      <c r="G101" s="402">
        <v>2</v>
      </c>
      <c r="H101" s="401"/>
      <c r="I101" s="401">
        <f t="shared" si="0"/>
        <v>0</v>
      </c>
      <c r="J101" s="403">
        <f t="shared" si="1"/>
        <v>155.72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4.95" customHeight="1">
      <c r="A102" s="385"/>
      <c r="B102" s="386"/>
      <c r="C102" s="387" t="s">
        <v>1339</v>
      </c>
      <c r="D102" s="553" t="s">
        <v>1340</v>
      </c>
      <c r="E102" s="553"/>
      <c r="F102" s="389" t="s">
        <v>1341</v>
      </c>
      <c r="G102" s="390">
        <v>15.56</v>
      </c>
      <c r="H102" s="391"/>
      <c r="I102" s="391">
        <f t="shared" si="0"/>
        <v>0</v>
      </c>
      <c r="J102" s="391">
        <f t="shared" si="1"/>
        <v>155.6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4.95" customHeight="1">
      <c r="A103" s="385"/>
      <c r="B103" s="386"/>
      <c r="C103" s="387" t="s">
        <v>1342</v>
      </c>
      <c r="D103" s="553" t="s">
        <v>1343</v>
      </c>
      <c r="E103" s="553"/>
      <c r="F103" s="389" t="s">
        <v>332</v>
      </c>
      <c r="G103" s="390">
        <v>15.56</v>
      </c>
      <c r="H103" s="391"/>
      <c r="I103" s="391">
        <f t="shared" si="0"/>
        <v>0</v>
      </c>
      <c r="J103" s="391">
        <f t="shared" si="1"/>
        <v>108.92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4.95" customHeight="1">
      <c r="A104" s="385"/>
      <c r="B104" s="386"/>
      <c r="C104" s="387" t="s">
        <v>1344</v>
      </c>
      <c r="D104" s="553" t="s">
        <v>1345</v>
      </c>
      <c r="E104" s="553"/>
      <c r="F104" s="389" t="s">
        <v>332</v>
      </c>
      <c r="G104" s="390">
        <v>18.208273370019999</v>
      </c>
      <c r="H104" s="391"/>
      <c r="I104" s="391">
        <f t="shared" si="0"/>
        <v>0</v>
      </c>
      <c r="J104" s="391">
        <f t="shared" si="1"/>
        <v>36.42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1311</v>
      </c>
      <c r="D105" s="561" t="s">
        <v>1312</v>
      </c>
      <c r="E105" s="561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62"/>
      <c r="E106" s="562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65" t="s">
        <v>1304</v>
      </c>
      <c r="E107" s="565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609" t="s">
        <v>898</v>
      </c>
      <c r="E108" s="609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D108:E108"/>
    <mergeCell ref="D102:E102"/>
    <mergeCell ref="D103:E103"/>
    <mergeCell ref="D104:E104"/>
    <mergeCell ref="D105:E105"/>
    <mergeCell ref="D106:E106"/>
    <mergeCell ref="D107:E107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</mergeCells>
  <hyperlinks>
    <hyperlink ref="B1:C1" location="A2:A2" tooltip="Klikni na prechod ku Kryciemu listu..." display="Krycí list rozpočtu" xr:uid="{00000000-0004-0000-0500-000000000000}"/>
    <hyperlink ref="E1:F1" location="A44:A44" tooltip="Klikni na prechod ku rekapitulácii..." display="Rekapitulácia rozpočtu" xr:uid="{00000000-0004-0000-0500-000001000000}"/>
    <hyperlink ref="H1:I1" location="B67:B67" tooltip="Klikni na prechod k Rozpočet..." display="Rozpočet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AA1256"/>
  <sheetViews>
    <sheetView topLeftCell="A73" workbookViewId="0">
      <selection activeCell="D115" sqref="D115:E115"/>
    </sheetView>
  </sheetViews>
  <sheetFormatPr defaultColWidth="0" defaultRowHeight="11.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6640625" hidden="1"/>
  </cols>
  <sheetData>
    <row r="1" spans="1:26" ht="35.1" customHeight="1">
      <c r="A1" s="216"/>
      <c r="B1" s="527" t="s">
        <v>837</v>
      </c>
      <c r="C1" s="528"/>
      <c r="D1" s="217"/>
      <c r="E1" s="529" t="s">
        <v>838</v>
      </c>
      <c r="F1" s="530"/>
      <c r="G1" s="218"/>
      <c r="H1" s="531" t="s">
        <v>839</v>
      </c>
      <c r="I1" s="53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.1" customHeight="1">
      <c r="A2" s="222"/>
      <c r="B2" s="533" t="s">
        <v>837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5"/>
      <c r="W2" s="220"/>
      <c r="X2" s="221"/>
      <c r="Y2" s="221"/>
      <c r="Z2" s="221"/>
    </row>
    <row r="3" spans="1:26" ht="20.100000000000001" customHeight="1">
      <c r="A3" s="222"/>
      <c r="B3" s="568" t="s">
        <v>840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70"/>
      <c r="W3" s="220"/>
      <c r="X3" s="221"/>
      <c r="Y3" s="221"/>
      <c r="Z3" s="221"/>
    </row>
    <row r="4" spans="1:26" ht="20.100000000000001" customHeight="1">
      <c r="A4" s="222"/>
      <c r="B4" s="223" t="s">
        <v>1346</v>
      </c>
      <c r="C4" s="224"/>
      <c r="D4" s="225"/>
      <c r="E4" s="225"/>
      <c r="F4" s="225" t="s">
        <v>842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.100000000000001" customHeight="1">
      <c r="A5" s="227"/>
      <c r="B5" s="228"/>
      <c r="C5" s="224"/>
      <c r="D5" s="225"/>
      <c r="E5" s="225"/>
      <c r="F5" s="225" t="s">
        <v>843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.100000000000001" customHeight="1">
      <c r="A6" s="227"/>
      <c r="B6" s="228" t="s">
        <v>844</v>
      </c>
      <c r="C6" s="224"/>
      <c r="D6" s="225" t="s">
        <v>845</v>
      </c>
      <c r="E6" s="225"/>
      <c r="F6" s="225" t="s">
        <v>846</v>
      </c>
      <c r="G6" s="225" t="s">
        <v>847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.100000000000001" customHeight="1">
      <c r="A7" s="227"/>
      <c r="B7" s="536" t="s">
        <v>848</v>
      </c>
      <c r="C7" s="537"/>
      <c r="D7" s="537"/>
      <c r="E7" s="537"/>
      <c r="F7" s="537"/>
      <c r="G7" s="537"/>
      <c r="H7" s="53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.100000000000001" customHeight="1">
      <c r="A8" s="227"/>
      <c r="B8" s="229" t="s">
        <v>849</v>
      </c>
      <c r="C8" s="230"/>
      <c r="D8" s="231"/>
      <c r="E8" s="231"/>
      <c r="F8" s="231" t="s">
        <v>850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.100000000000001" customHeight="1">
      <c r="A9" s="227"/>
      <c r="B9" s="571" t="s">
        <v>851</v>
      </c>
      <c r="C9" s="572"/>
      <c r="D9" s="572"/>
      <c r="E9" s="572"/>
      <c r="F9" s="572"/>
      <c r="G9" s="572"/>
      <c r="H9" s="573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.100000000000001" customHeight="1">
      <c r="A10" s="227"/>
      <c r="B10" s="228" t="s">
        <v>849</v>
      </c>
      <c r="C10" s="224"/>
      <c r="D10" s="225"/>
      <c r="E10" s="225"/>
      <c r="F10" s="225" t="s">
        <v>850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.100000000000001" customHeight="1">
      <c r="A11" s="227"/>
      <c r="B11" s="536" t="s">
        <v>852</v>
      </c>
      <c r="C11" s="537"/>
      <c r="D11" s="537"/>
      <c r="E11" s="537"/>
      <c r="F11" s="537"/>
      <c r="G11" s="537"/>
      <c r="H11" s="53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.100000000000001" customHeight="1">
      <c r="A12" s="227"/>
      <c r="B12" s="228" t="s">
        <v>849</v>
      </c>
      <c r="C12" s="224"/>
      <c r="D12" s="225"/>
      <c r="E12" s="225"/>
      <c r="F12" s="225" t="s">
        <v>850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.100000000000001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.100000000000001" customHeight="1">
      <c r="A14" s="227"/>
      <c r="B14" s="238" t="s">
        <v>853</v>
      </c>
      <c r="C14" s="239" t="s">
        <v>854</v>
      </c>
      <c r="D14" s="240" t="s">
        <v>855</v>
      </c>
      <c r="E14" s="241" t="s">
        <v>856</v>
      </c>
      <c r="F14" s="574" t="s">
        <v>857</v>
      </c>
      <c r="G14" s="575"/>
      <c r="H14" s="576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.100000000000001" customHeight="1">
      <c r="A15" s="227"/>
      <c r="B15" s="249" t="s">
        <v>858</v>
      </c>
      <c r="C15" s="250">
        <f>E58</f>
        <v>0</v>
      </c>
      <c r="D15" s="251">
        <f>F58</f>
        <v>0</v>
      </c>
      <c r="E15" s="252">
        <f>G58</f>
        <v>0</v>
      </c>
      <c r="F15" s="577"/>
      <c r="G15" s="578"/>
      <c r="H15" s="579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.100000000000001" customHeight="1">
      <c r="A16" s="227"/>
      <c r="B16" s="232" t="s">
        <v>859</v>
      </c>
      <c r="C16" s="257">
        <f>E63</f>
        <v>0</v>
      </c>
      <c r="D16" s="258">
        <f>F63</f>
        <v>0</v>
      </c>
      <c r="E16" s="259">
        <f>G63</f>
        <v>0</v>
      </c>
      <c r="F16" s="580" t="s">
        <v>860</v>
      </c>
      <c r="G16" s="581"/>
      <c r="H16" s="573"/>
      <c r="I16" s="260"/>
      <c r="J16" s="260"/>
      <c r="K16" s="260"/>
      <c r="L16" s="260"/>
      <c r="M16" s="260"/>
      <c r="N16" s="260"/>
      <c r="O16" s="261"/>
      <c r="P16" s="262">
        <f>(SUM(Z84:Z128))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.100000000000001" customHeight="1">
      <c r="A17" s="227"/>
      <c r="B17" s="249" t="s">
        <v>861</v>
      </c>
      <c r="C17" s="250">
        <f>E67</f>
        <v>0</v>
      </c>
      <c r="D17" s="251">
        <f>F67</f>
        <v>0</v>
      </c>
      <c r="E17" s="252">
        <f>G67</f>
        <v>0</v>
      </c>
      <c r="F17" s="582" t="s">
        <v>862</v>
      </c>
      <c r="G17" s="583"/>
      <c r="H17" s="584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.100000000000001" customHeight="1">
      <c r="A18" s="227"/>
      <c r="B18" s="265" t="s">
        <v>863</v>
      </c>
      <c r="C18" s="266"/>
      <c r="D18" s="267"/>
      <c r="E18" s="268"/>
      <c r="F18" s="580"/>
      <c r="G18" s="581"/>
      <c r="H18" s="573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.100000000000001" customHeight="1">
      <c r="A19" s="227"/>
      <c r="B19" s="265" t="s">
        <v>864</v>
      </c>
      <c r="C19" s="272"/>
      <c r="D19" s="273"/>
      <c r="E19" s="268"/>
      <c r="F19" s="585"/>
      <c r="G19" s="586"/>
      <c r="H19" s="58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.100000000000001" customHeight="1">
      <c r="A20" s="227"/>
      <c r="B20" s="274" t="s">
        <v>865</v>
      </c>
      <c r="C20" s="275"/>
      <c r="D20" s="276"/>
      <c r="E20" s="277">
        <f>SUM(E15:E19)</f>
        <v>0</v>
      </c>
      <c r="F20" s="588" t="s">
        <v>865</v>
      </c>
      <c r="G20" s="575"/>
      <c r="H20" s="576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.100000000000001" customHeight="1">
      <c r="A21" s="227"/>
      <c r="B21" s="229" t="s">
        <v>866</v>
      </c>
      <c r="C21" s="279"/>
      <c r="D21" s="254"/>
      <c r="E21" s="254">
        <f>((E15*U22*0)+(E16*V22*0)+(E17*W22*0))/100</f>
        <v>0</v>
      </c>
      <c r="F21" s="589" t="s">
        <v>867</v>
      </c>
      <c r="G21" s="581"/>
      <c r="H21" s="573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.100000000000001" customHeight="1">
      <c r="A22" s="227"/>
      <c r="B22" s="228" t="s">
        <v>868</v>
      </c>
      <c r="C22" s="280"/>
      <c r="D22" s="270"/>
      <c r="E22" s="270">
        <f>((E15*U23*0)+(E16*V23*0)+(E17*W23*0))/100</f>
        <v>0</v>
      </c>
      <c r="F22" s="589" t="s">
        <v>869</v>
      </c>
      <c r="G22" s="581"/>
      <c r="H22" s="573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.100000000000001" customHeight="1">
      <c r="A23" s="227"/>
      <c r="B23" s="228" t="s">
        <v>870</v>
      </c>
      <c r="C23" s="280"/>
      <c r="D23" s="270"/>
      <c r="E23" s="270">
        <f>((E15*U24*0)+(E16*V24*0)+(E17*W24*0))/100</f>
        <v>0</v>
      </c>
      <c r="F23" s="589" t="s">
        <v>871</v>
      </c>
      <c r="G23" s="581"/>
      <c r="H23" s="573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.100000000000001" customHeight="1">
      <c r="A24" s="227"/>
      <c r="B24" s="228"/>
      <c r="C24" s="280"/>
      <c r="D24" s="270"/>
      <c r="E24" s="270"/>
      <c r="F24" s="590"/>
      <c r="G24" s="578"/>
      <c r="H24" s="579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.100000000000001" customHeight="1">
      <c r="A25" s="227"/>
      <c r="B25" s="282"/>
      <c r="C25" s="283"/>
      <c r="D25" s="284"/>
      <c r="E25" s="285"/>
      <c r="F25" s="591" t="s">
        <v>865</v>
      </c>
      <c r="G25" s="592"/>
      <c r="H25" s="59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.100000000000001" customHeight="1">
      <c r="A26" s="227"/>
      <c r="B26" s="291" t="s">
        <v>872</v>
      </c>
      <c r="C26" s="292"/>
      <c r="D26" s="293"/>
      <c r="E26" s="294"/>
      <c r="F26" s="588" t="s">
        <v>873</v>
      </c>
      <c r="G26" s="594"/>
      <c r="H26" s="59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.100000000000001" customHeight="1">
      <c r="A27" s="227"/>
      <c r="B27" s="291"/>
      <c r="C27" s="295"/>
      <c r="D27" s="300"/>
      <c r="E27" s="301"/>
      <c r="F27" s="596" t="s">
        <v>874</v>
      </c>
      <c r="G27" s="597"/>
      <c r="H27" s="598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.100000000000001" customHeight="1">
      <c r="A28" s="227"/>
      <c r="B28" s="302"/>
      <c r="C28" s="303"/>
      <c r="D28" s="227"/>
      <c r="E28" s="304"/>
      <c r="F28" s="599" t="s">
        <v>875</v>
      </c>
      <c r="G28" s="599"/>
      <c r="H28" s="305">
        <f>P27-SUM(K84:K128)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.100000000000001" customHeight="1">
      <c r="A29" s="227"/>
      <c r="B29" s="302"/>
      <c r="C29" s="303"/>
      <c r="D29" s="227"/>
      <c r="E29" s="304"/>
      <c r="F29" s="600" t="s">
        <v>876</v>
      </c>
      <c r="G29" s="600"/>
      <c r="H29" s="280">
        <f>SUM(K84:K128)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.100000000000001" customHeight="1">
      <c r="A30" s="227"/>
      <c r="B30" s="302"/>
      <c r="C30" s="303"/>
      <c r="D30" s="227"/>
      <c r="E30" s="304"/>
      <c r="F30" s="599" t="s">
        <v>877</v>
      </c>
      <c r="G30" s="59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.100000000000001" customHeight="1">
      <c r="A31" s="227"/>
      <c r="B31" s="310"/>
      <c r="C31" s="311"/>
      <c r="D31" s="312"/>
      <c r="E31" s="313"/>
      <c r="F31" s="597"/>
      <c r="G31" s="60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.100000000000001" customHeight="1">
      <c r="A32" s="227"/>
      <c r="B32" s="315" t="s">
        <v>878</v>
      </c>
      <c r="C32" s="316"/>
      <c r="D32" s="317"/>
      <c r="E32" s="298" t="s">
        <v>879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.100000000000001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.100000000000001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.100000000000001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.100000000000001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.100000000000001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.100000000000001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.100000000000001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.100000000000001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.100000000000001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.100000000000001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.100000000000001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.1" customHeight="1">
      <c r="A44" s="222"/>
      <c r="B44" s="533" t="s">
        <v>838</v>
      </c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220"/>
      <c r="X44" s="221"/>
      <c r="Y44" s="221"/>
      <c r="Z44" s="221"/>
    </row>
    <row r="45" spans="1:26" ht="20.100000000000001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.100000000000001" customHeight="1">
      <c r="A46" s="330"/>
      <c r="B46" s="541" t="s">
        <v>848</v>
      </c>
      <c r="C46" s="542"/>
      <c r="D46" s="542"/>
      <c r="E46" s="543"/>
      <c r="F46" s="544" t="s">
        <v>845</v>
      </c>
      <c r="G46" s="542"/>
      <c r="H46" s="543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.100000000000001" customHeight="1">
      <c r="A47" s="330"/>
      <c r="B47" s="541" t="s">
        <v>851</v>
      </c>
      <c r="C47" s="542"/>
      <c r="D47" s="542"/>
      <c r="E47" s="543"/>
      <c r="F47" s="544" t="s">
        <v>843</v>
      </c>
      <c r="G47" s="542"/>
      <c r="H47" s="543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.100000000000001" customHeight="1">
      <c r="A48" s="330"/>
      <c r="B48" s="541" t="s">
        <v>852</v>
      </c>
      <c r="C48" s="542"/>
      <c r="D48" s="542"/>
      <c r="E48" s="543"/>
      <c r="F48" s="544" t="s">
        <v>880</v>
      </c>
      <c r="G48" s="542"/>
      <c r="H48" s="543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.100000000000001" customHeight="1">
      <c r="A49" s="330"/>
      <c r="B49" s="545" t="s">
        <v>840</v>
      </c>
      <c r="C49" s="546"/>
      <c r="D49" s="546"/>
      <c r="E49" s="546"/>
      <c r="F49" s="546"/>
      <c r="G49" s="546"/>
      <c r="H49" s="546"/>
      <c r="I49" s="547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.100000000000001" customHeight="1">
      <c r="A50" s="222"/>
      <c r="B50" s="332" t="s">
        <v>1346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.100000000000001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.100000000000001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.100000000000001" customHeight="1">
      <c r="A53" s="222"/>
      <c r="B53" s="332" t="s">
        <v>881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.100000000000001" customHeight="1">
      <c r="A54" s="334"/>
      <c r="B54" s="548"/>
      <c r="C54" s="549"/>
      <c r="D54" s="335"/>
      <c r="E54" s="335" t="s">
        <v>854</v>
      </c>
      <c r="F54" s="335" t="s">
        <v>855</v>
      </c>
      <c r="G54" s="335" t="s">
        <v>865</v>
      </c>
      <c r="H54" s="335" t="s">
        <v>882</v>
      </c>
      <c r="I54" s="335" t="s">
        <v>883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.100000000000001" customHeight="1">
      <c r="A55" s="221"/>
      <c r="B55" s="601" t="s">
        <v>884</v>
      </c>
      <c r="C55" s="602"/>
      <c r="D55" s="602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.100000000000001" customHeight="1">
      <c r="A56" s="221"/>
      <c r="B56" s="603" t="s">
        <v>887</v>
      </c>
      <c r="C56" s="588"/>
      <c r="D56" s="588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0.54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.100000000000001" customHeight="1">
      <c r="A57" s="221"/>
      <c r="B57" s="603" t="s">
        <v>889</v>
      </c>
      <c r="C57" s="588"/>
      <c r="D57" s="588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0.54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.100000000000001" customHeight="1">
      <c r="A58" s="221"/>
      <c r="B58" s="604" t="s">
        <v>884</v>
      </c>
      <c r="C58" s="605"/>
      <c r="D58" s="605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0.54</v>
      </c>
      <c r="I58" s="346">
        <f>V98</f>
        <v>0.54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.100000000000001" customHeight="1">
      <c r="A59" s="221"/>
      <c r="B59" s="603"/>
      <c r="C59" s="588"/>
      <c r="D59" s="588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.100000000000001" customHeight="1">
      <c r="A60" s="221"/>
      <c r="B60" s="604" t="s">
        <v>891</v>
      </c>
      <c r="C60" s="605"/>
      <c r="D60" s="605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.100000000000001" customHeight="1">
      <c r="A61" s="221"/>
      <c r="B61" s="603" t="s">
        <v>893</v>
      </c>
      <c r="C61" s="588"/>
      <c r="D61" s="588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0.01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.100000000000001" customHeight="1">
      <c r="A62" s="221"/>
      <c r="B62" s="603" t="s">
        <v>895</v>
      </c>
      <c r="C62" s="588"/>
      <c r="D62" s="588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.100000000000001" customHeight="1">
      <c r="A63" s="221"/>
      <c r="B63" s="604" t="s">
        <v>891</v>
      </c>
      <c r="C63" s="605"/>
      <c r="D63" s="605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0.01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.100000000000001" customHeight="1">
      <c r="A64" s="221"/>
      <c r="B64" s="603"/>
      <c r="C64" s="588"/>
      <c r="D64" s="588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.100000000000001" customHeight="1">
      <c r="A65" s="221"/>
      <c r="B65" s="604" t="s">
        <v>1304</v>
      </c>
      <c r="C65" s="605"/>
      <c r="D65" s="605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.100000000000001" customHeight="1">
      <c r="A66" s="221"/>
      <c r="B66" s="603" t="s">
        <v>1305</v>
      </c>
      <c r="C66" s="588"/>
      <c r="D66" s="588"/>
      <c r="E66" s="252">
        <f>L126</f>
        <v>0</v>
      </c>
      <c r="F66" s="252">
        <f>M126</f>
        <v>0</v>
      </c>
      <c r="G66" s="252">
        <f>I126</f>
        <v>0</v>
      </c>
      <c r="H66" s="343">
        <f>S126</f>
        <v>0.02</v>
      </c>
      <c r="I66" s="343">
        <f>V126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.100000000000001" customHeight="1">
      <c r="A67" s="221"/>
      <c r="B67" s="604" t="s">
        <v>1304</v>
      </c>
      <c r="C67" s="605"/>
      <c r="D67" s="605"/>
      <c r="E67" s="345">
        <f>L128</f>
        <v>0</v>
      </c>
      <c r="F67" s="345">
        <f>M128</f>
        <v>0</v>
      </c>
      <c r="G67" s="345">
        <f>I128</f>
        <v>0</v>
      </c>
      <c r="H67" s="346">
        <f>S128</f>
        <v>0.02</v>
      </c>
      <c r="I67" s="346">
        <f>V128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.100000000000001" customHeight="1">
      <c r="A68" s="221"/>
      <c r="B68" s="603"/>
      <c r="C68" s="588"/>
      <c r="D68" s="588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.100000000000001" customHeight="1">
      <c r="A69" s="347"/>
      <c r="B69" s="606" t="s">
        <v>898</v>
      </c>
      <c r="C69" s="607"/>
      <c r="D69" s="607"/>
      <c r="E69" s="348">
        <f>L129</f>
        <v>0</v>
      </c>
      <c r="F69" s="348">
        <f>M129</f>
        <v>0</v>
      </c>
      <c r="G69" s="348">
        <f>I129</f>
        <v>0</v>
      </c>
      <c r="H69" s="349">
        <f>S129</f>
        <v>0.56999999999999995</v>
      </c>
      <c r="I69" s="349">
        <f>V129</f>
        <v>0.54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.100000000000001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.100000000000001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.100000000000001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.1" customHeight="1">
      <c r="A73" s="221"/>
      <c r="B73" s="550" t="s">
        <v>839</v>
      </c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2"/>
      <c r="W73" s="220"/>
      <c r="X73" s="221"/>
      <c r="Y73" s="221"/>
      <c r="Z73" s="221"/>
    </row>
    <row r="74" spans="1:26" ht="20.100000000000001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.100000000000001" customHeight="1">
      <c r="A75" s="359"/>
      <c r="B75" s="554" t="s">
        <v>848</v>
      </c>
      <c r="C75" s="555"/>
      <c r="D75" s="555"/>
      <c r="E75" s="556"/>
      <c r="F75" s="360"/>
      <c r="G75" s="360"/>
      <c r="H75" s="361" t="s">
        <v>845</v>
      </c>
      <c r="I75" s="557"/>
      <c r="J75" s="558"/>
      <c r="K75" s="558"/>
      <c r="L75" s="558"/>
      <c r="M75" s="558"/>
      <c r="N75" s="558"/>
      <c r="O75" s="558"/>
      <c r="P75" s="559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.100000000000001" customHeight="1">
      <c r="A76" s="359"/>
      <c r="B76" s="545" t="s">
        <v>851</v>
      </c>
      <c r="C76" s="546"/>
      <c r="D76" s="546"/>
      <c r="E76" s="547"/>
      <c r="F76" s="362"/>
      <c r="G76" s="362"/>
      <c r="H76" s="363" t="s">
        <v>899</v>
      </c>
      <c r="I76" s="363" t="s">
        <v>900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.100000000000001" customHeight="1">
      <c r="A77" s="359"/>
      <c r="B77" s="545" t="s">
        <v>852</v>
      </c>
      <c r="C77" s="546"/>
      <c r="D77" s="546"/>
      <c r="E77" s="547"/>
      <c r="F77" s="362"/>
      <c r="G77" s="362"/>
      <c r="H77" s="363" t="s">
        <v>901</v>
      </c>
      <c r="I77" s="363" t="s">
        <v>847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.100000000000001" customHeight="1">
      <c r="A78" s="227"/>
      <c r="B78" s="332" t="s">
        <v>902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.100000000000001" customHeight="1">
      <c r="A79" s="227"/>
      <c r="B79" s="332" t="s">
        <v>1346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.100000000000001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.100000000000001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.100000000000001" customHeight="1">
      <c r="A82" s="227"/>
      <c r="B82" s="367" t="s">
        <v>881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903</v>
      </c>
      <c r="C83" s="335" t="s">
        <v>904</v>
      </c>
      <c r="D83" s="335" t="s">
        <v>905</v>
      </c>
      <c r="E83" s="370"/>
      <c r="F83" s="370" t="s">
        <v>906</v>
      </c>
      <c r="G83" s="370" t="s">
        <v>141</v>
      </c>
      <c r="H83" s="371" t="s">
        <v>907</v>
      </c>
      <c r="I83" s="371" t="s">
        <v>908</v>
      </c>
      <c r="J83" s="371"/>
      <c r="K83" s="371"/>
      <c r="L83" s="371"/>
      <c r="M83" s="371"/>
      <c r="N83" s="371"/>
      <c r="O83" s="371"/>
      <c r="P83" s="371" t="s">
        <v>909</v>
      </c>
      <c r="Q83" s="335"/>
      <c r="R83" s="335"/>
      <c r="S83" s="335" t="s">
        <v>910</v>
      </c>
      <c r="T83" s="335"/>
      <c r="U83" s="335"/>
      <c r="V83" s="372" t="s">
        <v>911</v>
      </c>
      <c r="W83" s="220"/>
      <c r="X83" s="221"/>
      <c r="Y83" s="221"/>
      <c r="Z83" s="221"/>
    </row>
    <row r="84" spans="1:26">
      <c r="A84" s="221"/>
      <c r="B84" s="242"/>
      <c r="C84" s="373"/>
      <c r="D84" s="602" t="s">
        <v>884</v>
      </c>
      <c r="E84" s="602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175</v>
      </c>
      <c r="D85" s="560" t="s">
        <v>933</v>
      </c>
      <c r="E85" s="560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4.95" customHeight="1">
      <c r="A86" s="379"/>
      <c r="B86" s="380"/>
      <c r="C86" s="381" t="s">
        <v>934</v>
      </c>
      <c r="D86" s="608" t="s">
        <v>935</v>
      </c>
      <c r="E86" s="608"/>
      <c r="F86" s="382" t="s">
        <v>200</v>
      </c>
      <c r="G86" s="383">
        <v>13.5</v>
      </c>
      <c r="H86" s="382"/>
      <c r="I86" s="382">
        <f>ROUND(G86*(H86),2)</f>
        <v>0</v>
      </c>
      <c r="J86" s="384">
        <f>ROUND(G86*(N86),2)</f>
        <v>439.83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3.9840000000000007E-2</v>
      </c>
      <c r="Q86" s="377"/>
      <c r="R86" s="377">
        <v>3.9840000000000007E-2</v>
      </c>
      <c r="S86" s="377">
        <f>ROUND(G86*(P86),3)</f>
        <v>0.53800000000000003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175</v>
      </c>
      <c r="D87" s="561" t="s">
        <v>933</v>
      </c>
      <c r="E87" s="561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0.54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62"/>
      <c r="E88" s="562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189</v>
      </c>
      <c r="D89" s="561" t="s">
        <v>960</v>
      </c>
      <c r="E89" s="561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4.95" customHeight="1">
      <c r="A90" s="385"/>
      <c r="B90" s="386"/>
      <c r="C90" s="387" t="s">
        <v>1347</v>
      </c>
      <c r="D90" s="553" t="s">
        <v>1348</v>
      </c>
      <c r="E90" s="553"/>
      <c r="F90" s="389" t="s">
        <v>226</v>
      </c>
      <c r="G90" s="390">
        <v>90</v>
      </c>
      <c r="H90" s="389"/>
      <c r="I90" s="389">
        <f t="shared" ref="I90:I95" si="0">ROUND(G90*(H90),2)</f>
        <v>0</v>
      </c>
      <c r="J90" s="391">
        <f t="shared" ref="J90:J95" si="1">ROUND(G90*(N90),2)</f>
        <v>262.8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0.54</v>
      </c>
      <c r="W90" s="395"/>
      <c r="X90" s="396">
        <v>6.0000000000000001E-3</v>
      </c>
      <c r="Y90" s="396"/>
      <c r="Z90" s="396">
        <v>0</v>
      </c>
    </row>
    <row r="91" spans="1:26" ht="24.95" customHeight="1">
      <c r="A91" s="385"/>
      <c r="B91" s="386"/>
      <c r="C91" s="387" t="s">
        <v>740</v>
      </c>
      <c r="D91" s="553" t="s">
        <v>741</v>
      </c>
      <c r="E91" s="553"/>
      <c r="F91" s="389" t="s">
        <v>186</v>
      </c>
      <c r="G91" s="390">
        <v>0.54</v>
      </c>
      <c r="H91" s="389"/>
      <c r="I91" s="389">
        <f t="shared" si="0"/>
        <v>0</v>
      </c>
      <c r="J91" s="391">
        <f t="shared" si="1"/>
        <v>9.43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4.95" customHeight="1">
      <c r="A92" s="385"/>
      <c r="B92" s="386"/>
      <c r="C92" s="387" t="s">
        <v>744</v>
      </c>
      <c r="D92" s="553" t="s">
        <v>745</v>
      </c>
      <c r="E92" s="553"/>
      <c r="F92" s="389" t="s">
        <v>186</v>
      </c>
      <c r="G92" s="390">
        <v>10.8</v>
      </c>
      <c r="H92" s="389"/>
      <c r="I92" s="389">
        <f t="shared" si="0"/>
        <v>0</v>
      </c>
      <c r="J92" s="391">
        <f t="shared" si="1"/>
        <v>5.72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4.95" customHeight="1">
      <c r="A93" s="385"/>
      <c r="B93" s="386"/>
      <c r="C93" s="387" t="s">
        <v>965</v>
      </c>
      <c r="D93" s="553" t="s">
        <v>748</v>
      </c>
      <c r="E93" s="553"/>
      <c r="F93" s="389" t="s">
        <v>186</v>
      </c>
      <c r="G93" s="390">
        <v>0.54</v>
      </c>
      <c r="H93" s="389"/>
      <c r="I93" s="389">
        <f t="shared" si="0"/>
        <v>0</v>
      </c>
      <c r="J93" s="391">
        <f t="shared" si="1"/>
        <v>7.78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4.95" customHeight="1">
      <c r="A94" s="385"/>
      <c r="B94" s="386"/>
      <c r="C94" s="387" t="s">
        <v>966</v>
      </c>
      <c r="D94" s="553" t="s">
        <v>752</v>
      </c>
      <c r="E94" s="553"/>
      <c r="F94" s="389" t="s">
        <v>186</v>
      </c>
      <c r="G94" s="390">
        <v>4.32</v>
      </c>
      <c r="H94" s="389"/>
      <c r="I94" s="389">
        <f t="shared" si="0"/>
        <v>0</v>
      </c>
      <c r="J94" s="391">
        <f t="shared" si="1"/>
        <v>7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.1" customHeight="1">
      <c r="A95" s="385"/>
      <c r="B95" s="386"/>
      <c r="C95" s="387" t="s">
        <v>967</v>
      </c>
      <c r="D95" s="553" t="s">
        <v>968</v>
      </c>
      <c r="E95" s="553"/>
      <c r="F95" s="389" t="s">
        <v>186</v>
      </c>
      <c r="G95" s="390">
        <v>0.54</v>
      </c>
      <c r="H95" s="389"/>
      <c r="I95" s="389">
        <f t="shared" si="0"/>
        <v>0</v>
      </c>
      <c r="J95" s="391">
        <f t="shared" si="1"/>
        <v>8.1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189</v>
      </c>
      <c r="D96" s="561" t="s">
        <v>960</v>
      </c>
      <c r="E96" s="561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0.54</v>
      </c>
      <c r="W96" s="395"/>
      <c r="X96" s="396"/>
      <c r="Y96" s="396"/>
      <c r="Z96" s="396"/>
    </row>
    <row r="97" spans="1:26">
      <c r="A97" s="396"/>
      <c r="B97" s="404"/>
      <c r="C97" s="411"/>
      <c r="D97" s="562"/>
      <c r="E97" s="562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64" t="s">
        <v>884</v>
      </c>
      <c r="E98" s="564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0.54</v>
      </c>
      <c r="T98" s="409"/>
      <c r="U98" s="409"/>
      <c r="V98" s="410">
        <f>ROUND((SUM(V84:V97))/2,2)</f>
        <v>0.54</v>
      </c>
      <c r="W98" s="395"/>
      <c r="X98" s="396"/>
      <c r="Y98" s="396"/>
      <c r="Z98" s="396"/>
    </row>
    <row r="99" spans="1:26">
      <c r="A99" s="396"/>
      <c r="B99" s="404"/>
      <c r="C99" s="411"/>
      <c r="D99" s="562"/>
      <c r="E99" s="562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64" t="s">
        <v>891</v>
      </c>
      <c r="E100" s="564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989</v>
      </c>
      <c r="D101" s="561" t="s">
        <v>990</v>
      </c>
      <c r="E101" s="561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4.95" customHeight="1">
      <c r="A102" s="385"/>
      <c r="B102" s="386"/>
      <c r="C102" s="387" t="s">
        <v>1349</v>
      </c>
      <c r="D102" s="553" t="s">
        <v>1350</v>
      </c>
      <c r="E102" s="553"/>
      <c r="F102" s="389" t="s">
        <v>226</v>
      </c>
      <c r="G102" s="390">
        <v>15</v>
      </c>
      <c r="H102" s="389"/>
      <c r="I102" s="389">
        <f>ROUND(G102*(H102),2)</f>
        <v>0</v>
      </c>
      <c r="J102" s="391">
        <f>ROUND(G102*(N102),2)</f>
        <v>166.65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3.2000000000000008E-4</v>
      </c>
      <c r="Q102" s="393"/>
      <c r="R102" s="393">
        <v>3.2000000000000008E-4</v>
      </c>
      <c r="S102" s="393">
        <f>ROUND(G102*(P102),3)</f>
        <v>5.0000000000000001E-3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989</v>
      </c>
      <c r="D103" s="561" t="s">
        <v>990</v>
      </c>
      <c r="E103" s="561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0.01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62"/>
      <c r="E104" s="562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766</v>
      </c>
      <c r="D105" s="561" t="s">
        <v>1098</v>
      </c>
      <c r="E105" s="561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4.95" customHeight="1">
      <c r="A106" s="385"/>
      <c r="B106" s="386"/>
      <c r="C106" s="387" t="s">
        <v>1351</v>
      </c>
      <c r="D106" s="553" t="s">
        <v>1352</v>
      </c>
      <c r="E106" s="553"/>
      <c r="F106" s="389" t="s">
        <v>941</v>
      </c>
      <c r="G106" s="390">
        <v>4</v>
      </c>
      <c r="H106" s="389"/>
      <c r="I106" s="389">
        <f>ROUND(G106*(H106),2)</f>
        <v>0</v>
      </c>
      <c r="J106" s="391">
        <f>ROUND(G106*(N106),2)</f>
        <v>14.24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4.95" customHeight="1">
      <c r="A107" s="397"/>
      <c r="B107" s="398"/>
      <c r="C107" s="399" t="s">
        <v>1353</v>
      </c>
      <c r="D107" s="563" t="s">
        <v>1354</v>
      </c>
      <c r="E107" s="563"/>
      <c r="F107" s="401" t="s">
        <v>941</v>
      </c>
      <c r="G107" s="402">
        <v>4</v>
      </c>
      <c r="H107" s="401"/>
      <c r="I107" s="401">
        <f>ROUND(G107*(H107),2)</f>
        <v>0</v>
      </c>
      <c r="J107" s="403">
        <f>ROUND(G107*(N107),2)</f>
        <v>201.6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1E-3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766</v>
      </c>
      <c r="D108" s="561" t="s">
        <v>1098</v>
      </c>
      <c r="E108" s="561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62"/>
      <c r="E109" s="562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64" t="s">
        <v>891</v>
      </c>
      <c r="E110" s="564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0.01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62"/>
      <c r="E111" s="562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64" t="s">
        <v>1304</v>
      </c>
      <c r="E112" s="564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1311</v>
      </c>
      <c r="D113" s="561" t="s">
        <v>1312</v>
      </c>
      <c r="E113" s="561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4.95" customHeight="1">
      <c r="A114" s="385"/>
      <c r="B114" s="386"/>
      <c r="C114" s="387" t="s">
        <v>1355</v>
      </c>
      <c r="D114" s="553" t="s">
        <v>1356</v>
      </c>
      <c r="E114" s="553"/>
      <c r="F114" s="389" t="s">
        <v>941</v>
      </c>
      <c r="G114" s="390">
        <v>1</v>
      </c>
      <c r="H114" s="389"/>
      <c r="I114" s="389">
        <f t="shared" ref="I114:I125" si="6">ROUND(G114*(H114),2)</f>
        <v>0</v>
      </c>
      <c r="J114" s="391">
        <f t="shared" ref="J114:J125" si="7">ROUND(G114*(N114),2)</f>
        <v>493.65</v>
      </c>
      <c r="K114" s="392">
        <f t="shared" ref="K114:K125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5" si="9">ROUND(G114*(P114),3)</f>
        <v>0</v>
      </c>
      <c r="T114" s="393"/>
      <c r="U114" s="393"/>
      <c r="V114" s="394">
        <f t="shared" ref="V114:V125" si="10">ROUND(G114*(X114),3)</f>
        <v>0</v>
      </c>
      <c r="W114" s="395"/>
      <c r="X114" s="396">
        <v>0</v>
      </c>
      <c r="Y114" s="396"/>
      <c r="Z114" s="396">
        <v>0</v>
      </c>
    </row>
    <row r="115" spans="1:26" ht="35.1" customHeight="1">
      <c r="A115" s="397"/>
      <c r="B115" s="398"/>
      <c r="C115" s="399" t="s">
        <v>1357</v>
      </c>
      <c r="D115" s="563" t="s">
        <v>1358</v>
      </c>
      <c r="E115" s="563"/>
      <c r="F115" s="401" t="s">
        <v>1245</v>
      </c>
      <c r="G115" s="402">
        <v>1</v>
      </c>
      <c r="H115" s="401"/>
      <c r="I115" s="401">
        <f t="shared" si="6"/>
        <v>0</v>
      </c>
      <c r="J115" s="403">
        <f t="shared" si="7"/>
        <v>2895.36</v>
      </c>
      <c r="K115" s="392">
        <f t="shared" si="8"/>
        <v>0</v>
      </c>
      <c r="L115" s="393"/>
      <c r="M115" s="393">
        <f>ROUND(G115*(H115),2)</f>
        <v>0</v>
      </c>
      <c r="N115" s="393">
        <v>2895.36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4.95" customHeight="1">
      <c r="A116" s="385"/>
      <c r="B116" s="386"/>
      <c r="C116" s="387" t="s">
        <v>1359</v>
      </c>
      <c r="D116" s="553" t="s">
        <v>1360</v>
      </c>
      <c r="E116" s="553"/>
      <c r="F116" s="389" t="s">
        <v>941</v>
      </c>
      <c r="G116" s="390">
        <v>5</v>
      </c>
      <c r="H116" s="389"/>
      <c r="I116" s="389">
        <f t="shared" si="6"/>
        <v>0</v>
      </c>
      <c r="J116" s="391">
        <f t="shared" si="7"/>
        <v>1585.05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4.95" customHeight="1">
      <c r="A117" s="397"/>
      <c r="B117" s="398"/>
      <c r="C117" s="399" t="s">
        <v>1361</v>
      </c>
      <c r="D117" s="563" t="s">
        <v>1362</v>
      </c>
      <c r="E117" s="563"/>
      <c r="F117" s="401" t="s">
        <v>1245</v>
      </c>
      <c r="G117" s="402">
        <v>2</v>
      </c>
      <c r="H117" s="401"/>
      <c r="I117" s="401">
        <f t="shared" si="6"/>
        <v>0</v>
      </c>
      <c r="J117" s="403">
        <f t="shared" si="7"/>
        <v>501.12</v>
      </c>
      <c r="K117" s="392">
        <f t="shared" si="8"/>
        <v>0</v>
      </c>
      <c r="L117" s="393"/>
      <c r="M117" s="393">
        <f>ROUND(G117*(H117),2)</f>
        <v>0</v>
      </c>
      <c r="N117" s="393">
        <v>250.56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4.95" customHeight="1">
      <c r="A118" s="397"/>
      <c r="B118" s="398"/>
      <c r="C118" s="399" t="s">
        <v>1363</v>
      </c>
      <c r="D118" s="563" t="s">
        <v>1364</v>
      </c>
      <c r="E118" s="563"/>
      <c r="F118" s="401" t="s">
        <v>1245</v>
      </c>
      <c r="G118" s="402">
        <v>3</v>
      </c>
      <c r="H118" s="401"/>
      <c r="I118" s="401">
        <f t="shared" si="6"/>
        <v>0</v>
      </c>
      <c r="J118" s="403">
        <f t="shared" si="7"/>
        <v>796.92</v>
      </c>
      <c r="K118" s="392">
        <f t="shared" si="8"/>
        <v>0</v>
      </c>
      <c r="L118" s="393"/>
      <c r="M118" s="393">
        <f>ROUND(G118*(H118),2)</f>
        <v>0</v>
      </c>
      <c r="N118" s="393">
        <v>265.64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4.95" customHeight="1">
      <c r="A119" s="385"/>
      <c r="B119" s="386"/>
      <c r="C119" s="387" t="s">
        <v>1365</v>
      </c>
      <c r="D119" s="553" t="s">
        <v>1366</v>
      </c>
      <c r="E119" s="553"/>
      <c r="F119" s="389" t="s">
        <v>941</v>
      </c>
      <c r="G119" s="390">
        <v>1</v>
      </c>
      <c r="H119" s="389"/>
      <c r="I119" s="389">
        <f t="shared" si="6"/>
        <v>0</v>
      </c>
      <c r="J119" s="391">
        <f t="shared" si="7"/>
        <v>52.77</v>
      </c>
      <c r="K119" s="392">
        <f t="shared" si="8"/>
        <v>0</v>
      </c>
      <c r="L119" s="393">
        <f>ROUND(G119*(H119),2)</f>
        <v>0</v>
      </c>
      <c r="M119" s="393"/>
      <c r="N119" s="393">
        <v>52.77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4.95" customHeight="1">
      <c r="A120" s="397"/>
      <c r="B120" s="398"/>
      <c r="C120" s="399" t="s">
        <v>1367</v>
      </c>
      <c r="D120" s="563" t="s">
        <v>1368</v>
      </c>
      <c r="E120" s="563"/>
      <c r="F120" s="401" t="s">
        <v>215</v>
      </c>
      <c r="G120" s="402">
        <v>1</v>
      </c>
      <c r="H120" s="401"/>
      <c r="I120" s="401">
        <f t="shared" si="6"/>
        <v>0</v>
      </c>
      <c r="J120" s="403">
        <f t="shared" si="7"/>
        <v>385</v>
      </c>
      <c r="K120" s="392">
        <f t="shared" si="8"/>
        <v>0</v>
      </c>
      <c r="L120" s="393"/>
      <c r="M120" s="393">
        <f>ROUND(G120*(H120),2)</f>
        <v>0</v>
      </c>
      <c r="N120" s="393">
        <v>385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35.1" customHeight="1">
      <c r="A121" s="385"/>
      <c r="B121" s="386"/>
      <c r="C121" s="387" t="s">
        <v>1369</v>
      </c>
      <c r="D121" s="553" t="s">
        <v>1370</v>
      </c>
      <c r="E121" s="553"/>
      <c r="F121" s="389" t="s">
        <v>226</v>
      </c>
      <c r="G121" s="390">
        <v>75</v>
      </c>
      <c r="H121" s="389"/>
      <c r="I121" s="389">
        <f t="shared" si="6"/>
        <v>0</v>
      </c>
      <c r="J121" s="391">
        <f t="shared" si="7"/>
        <v>1842.75</v>
      </c>
      <c r="K121" s="392">
        <f t="shared" si="8"/>
        <v>0</v>
      </c>
      <c r="L121" s="393">
        <f>ROUND(G121*(H121),2)</f>
        <v>0</v>
      </c>
      <c r="M121" s="393"/>
      <c r="N121" s="393">
        <v>24.57</v>
      </c>
      <c r="O121" s="393"/>
      <c r="P121" s="393">
        <v>2.8045000000000007E-4</v>
      </c>
      <c r="Q121" s="393"/>
      <c r="R121" s="393">
        <v>2.8045000000000007E-4</v>
      </c>
      <c r="S121" s="393">
        <f t="shared" si="9"/>
        <v>2.1000000000000001E-2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4.95" customHeight="1">
      <c r="A122" s="385"/>
      <c r="B122" s="386"/>
      <c r="C122" s="387" t="s">
        <v>1371</v>
      </c>
      <c r="D122" s="553" t="s">
        <v>1372</v>
      </c>
      <c r="E122" s="553"/>
      <c r="F122" s="389" t="s">
        <v>1373</v>
      </c>
      <c r="G122" s="390">
        <v>1</v>
      </c>
      <c r="H122" s="389"/>
      <c r="I122" s="389">
        <f t="shared" si="6"/>
        <v>0</v>
      </c>
      <c r="J122" s="391">
        <f t="shared" si="7"/>
        <v>178</v>
      </c>
      <c r="K122" s="392">
        <f t="shared" si="8"/>
        <v>0</v>
      </c>
      <c r="L122" s="393">
        <f>ROUND(G122*(H122),2)</f>
        <v>0</v>
      </c>
      <c r="M122" s="393"/>
      <c r="N122" s="393">
        <v>178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4.95" customHeight="1">
      <c r="A123" s="385"/>
      <c r="B123" s="386"/>
      <c r="C123" s="387" t="s">
        <v>1374</v>
      </c>
      <c r="D123" s="553" t="s">
        <v>1375</v>
      </c>
      <c r="E123" s="553"/>
      <c r="F123" s="389" t="s">
        <v>332</v>
      </c>
      <c r="G123" s="390">
        <v>87.31</v>
      </c>
      <c r="H123" s="391"/>
      <c r="I123" s="391">
        <f t="shared" si="6"/>
        <v>0</v>
      </c>
      <c r="J123" s="391">
        <f t="shared" si="7"/>
        <v>436.55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4.95" customHeight="1">
      <c r="A124" s="385"/>
      <c r="B124" s="386"/>
      <c r="C124" s="387" t="s">
        <v>1376</v>
      </c>
      <c r="D124" s="553" t="s">
        <v>1377</v>
      </c>
      <c r="E124" s="553"/>
      <c r="F124" s="389" t="s">
        <v>215</v>
      </c>
      <c r="G124" s="390">
        <v>1</v>
      </c>
      <c r="H124" s="389"/>
      <c r="I124" s="389">
        <f t="shared" si="6"/>
        <v>0</v>
      </c>
      <c r="J124" s="391">
        <f t="shared" si="7"/>
        <v>350</v>
      </c>
      <c r="K124" s="392">
        <f t="shared" si="8"/>
        <v>0</v>
      </c>
      <c r="L124" s="393">
        <f>ROUND(G124*(H124),2)</f>
        <v>0</v>
      </c>
      <c r="M124" s="393"/>
      <c r="N124" s="393">
        <v>350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4.95" customHeight="1">
      <c r="A125" s="385"/>
      <c r="B125" s="386"/>
      <c r="C125" s="387" t="s">
        <v>1344</v>
      </c>
      <c r="D125" s="553" t="s">
        <v>1345</v>
      </c>
      <c r="E125" s="553"/>
      <c r="F125" s="389" t="s">
        <v>332</v>
      </c>
      <c r="G125" s="390">
        <v>91.671849999999992</v>
      </c>
      <c r="H125" s="391"/>
      <c r="I125" s="391">
        <f t="shared" si="6"/>
        <v>0</v>
      </c>
      <c r="J125" s="391">
        <f t="shared" si="7"/>
        <v>183.34</v>
      </c>
      <c r="K125" s="392">
        <f t="shared" si="8"/>
        <v>0</v>
      </c>
      <c r="L125" s="393">
        <f>ROUND(G125*(H125),2)</f>
        <v>0</v>
      </c>
      <c r="M125" s="393"/>
      <c r="N125" s="393">
        <v>2</v>
      </c>
      <c r="O125" s="393"/>
      <c r="P125" s="393">
        <v>0</v>
      </c>
      <c r="Q125" s="393"/>
      <c r="R125" s="393">
        <v>0</v>
      </c>
      <c r="S125" s="393">
        <f t="shared" si="9"/>
        <v>0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34.5" customHeight="1">
      <c r="A126" s="396"/>
      <c r="B126" s="404"/>
      <c r="C126" s="405" t="s">
        <v>1311</v>
      </c>
      <c r="D126" s="561" t="s">
        <v>1312</v>
      </c>
      <c r="E126" s="561"/>
      <c r="F126" s="406"/>
      <c r="G126" s="393"/>
      <c r="H126" s="406"/>
      <c r="I126" s="407">
        <f>ROUND((SUM(I113:I125))/1,2)</f>
        <v>0</v>
      </c>
      <c r="J126" s="408"/>
      <c r="K126" s="408"/>
      <c r="L126" s="409">
        <f>ROUND((SUM(L113:L125))/1,2)</f>
        <v>0</v>
      </c>
      <c r="M126" s="409">
        <f>ROUND((SUM(M113:M125))/1,2)</f>
        <v>0</v>
      </c>
      <c r="N126" s="409"/>
      <c r="O126" s="409"/>
      <c r="P126" s="409"/>
      <c r="Q126" s="393"/>
      <c r="R126" s="393"/>
      <c r="S126" s="409">
        <f>ROUND((SUM(S113:S125))/1,2)</f>
        <v>0.02</v>
      </c>
      <c r="T126" s="409"/>
      <c r="U126" s="409"/>
      <c r="V126" s="410">
        <f>ROUND((SUM(V113:V125))/1,2)</f>
        <v>0</v>
      </c>
      <c r="W126" s="395"/>
      <c r="X126" s="396"/>
      <c r="Y126" s="396"/>
      <c r="Z126" s="396"/>
    </row>
    <row r="127" spans="1:26">
      <c r="A127" s="396"/>
      <c r="B127" s="404"/>
      <c r="C127" s="411"/>
      <c r="D127" s="562"/>
      <c r="E127" s="562"/>
      <c r="F127" s="406"/>
      <c r="G127" s="393"/>
      <c r="H127" s="406"/>
      <c r="I127" s="406"/>
      <c r="J127" s="392"/>
      <c r="K127" s="392"/>
      <c r="L127" s="393"/>
      <c r="M127" s="393"/>
      <c r="N127" s="393"/>
      <c r="O127" s="393"/>
      <c r="P127" s="393"/>
      <c r="Q127" s="393"/>
      <c r="R127" s="393"/>
      <c r="S127" s="393"/>
      <c r="T127" s="393"/>
      <c r="U127" s="393"/>
      <c r="V127" s="394"/>
      <c r="W127" s="395"/>
      <c r="X127" s="396"/>
      <c r="Y127" s="396"/>
      <c r="Z127" s="396"/>
    </row>
    <row r="128" spans="1:26">
      <c r="A128" s="396"/>
      <c r="B128" s="404"/>
      <c r="C128" s="411"/>
      <c r="D128" s="565" t="s">
        <v>1304</v>
      </c>
      <c r="E128" s="565"/>
      <c r="F128" s="406"/>
      <c r="G128" s="393"/>
      <c r="H128" s="406"/>
      <c r="I128" s="407">
        <f>ROUND((SUM(I112:I127))/2,2)</f>
        <v>0</v>
      </c>
      <c r="J128" s="392"/>
      <c r="K128" s="392"/>
      <c r="L128" s="393">
        <f>ROUND((SUM(L112:L127))/2,2)</f>
        <v>0</v>
      </c>
      <c r="M128" s="393">
        <f>ROUND((SUM(M112:M127))/2,2)</f>
        <v>0</v>
      </c>
      <c r="N128" s="393"/>
      <c r="O128" s="393"/>
      <c r="P128" s="409"/>
      <c r="Q128" s="393"/>
      <c r="R128" s="393"/>
      <c r="S128" s="409">
        <f>ROUND((SUM(S112:S127))/2,2)</f>
        <v>0.02</v>
      </c>
      <c r="T128" s="393"/>
      <c r="U128" s="393"/>
      <c r="V128" s="410">
        <f>ROUND((SUM(V112:V127))/2,2)</f>
        <v>0</v>
      </c>
      <c r="W128" s="395"/>
      <c r="X128" s="396"/>
      <c r="Y128" s="396"/>
      <c r="Z128" s="396"/>
    </row>
    <row r="129" spans="1:26">
      <c r="A129" s="221"/>
      <c r="B129" s="413"/>
      <c r="C129" s="414"/>
      <c r="D129" s="609" t="s">
        <v>898</v>
      </c>
      <c r="E129" s="609"/>
      <c r="F129" s="417"/>
      <c r="G129" s="416"/>
      <c r="H129" s="417"/>
      <c r="I129" s="417">
        <f>ROUND((SUM(I84:I128))/3,2)</f>
        <v>0</v>
      </c>
      <c r="J129" s="445"/>
      <c r="K129" s="445">
        <f>ROUND((SUM(K84:K128))/3,2)</f>
        <v>0</v>
      </c>
      <c r="L129" s="416">
        <f>ROUND((SUM(L84:L128))/3,2)</f>
        <v>0</v>
      </c>
      <c r="M129" s="416">
        <f>ROUND((SUM(M84:M128))/3,2)</f>
        <v>0</v>
      </c>
      <c r="N129" s="416"/>
      <c r="O129" s="416"/>
      <c r="P129" s="416"/>
      <c r="Q129" s="416"/>
      <c r="R129" s="416"/>
      <c r="S129" s="416">
        <f>ROUND((SUM(S84:S128))/3,2)</f>
        <v>0.56999999999999995</v>
      </c>
      <c r="T129" s="416"/>
      <c r="U129" s="416"/>
      <c r="V129" s="418">
        <f>ROUND((SUM(V84:V128))/3,2)</f>
        <v>0.54</v>
      </c>
      <c r="W129" s="220"/>
      <c r="X129" s="221"/>
      <c r="Y129" s="221">
        <f>(SUM(Y84:Y128))</f>
        <v>0</v>
      </c>
      <c r="Z129" s="221">
        <f>(SUM(Z84:Z128))</f>
        <v>0</v>
      </c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221"/>
      <c r="B138" s="221"/>
      <c r="C138" s="221"/>
      <c r="D138" s="221"/>
      <c r="E138" s="252"/>
      <c r="F138" s="252"/>
      <c r="G138" s="377"/>
      <c r="H138" s="252"/>
      <c r="I138" s="252"/>
      <c r="J138" s="343"/>
      <c r="K138" s="343"/>
      <c r="L138" s="343"/>
      <c r="M138" s="343"/>
      <c r="N138" s="343"/>
      <c r="O138" s="343"/>
      <c r="P138" s="343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1">
    <mergeCell ref="D126:E126"/>
    <mergeCell ref="D127:E127"/>
    <mergeCell ref="D128:E128"/>
    <mergeCell ref="D129:E129"/>
    <mergeCell ref="B2:V2"/>
    <mergeCell ref="B3:V3"/>
    <mergeCell ref="B44:V44"/>
    <mergeCell ref="B73:V73"/>
    <mergeCell ref="I75:P75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5:E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7:H7"/>
  </mergeCells>
  <hyperlinks>
    <hyperlink ref="B1:C1" location="A2:A2" tooltip="Klikni na prechod ku Kryciemu listu..." display="Krycí list rozpočtu" xr:uid="{00000000-0004-0000-0600-000000000000}"/>
    <hyperlink ref="E1:F1" location="A44:A44" tooltip="Klikni na prechod ku rekapitulácii..." display="Rekapitulácia rozpočtu" xr:uid="{00000000-0004-0000-0600-000001000000}"/>
    <hyperlink ref="H1:I1" location="B73:B73" tooltip="Klikni na prechod k Rozpočet..." display="Rozpočet" xr:uid="{00000000-0004-0000-0600-000002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/>
  <dimension ref="A1:K221"/>
  <sheetViews>
    <sheetView topLeftCell="A10" workbookViewId="0">
      <selection activeCell="H21" sqref="H21"/>
    </sheetView>
  </sheetViews>
  <sheetFormatPr defaultColWidth="12" defaultRowHeight="11.1"/>
  <cols>
    <col min="1" max="1" width="5.5" customWidth="1"/>
    <col min="2" max="2" width="16.6640625" customWidth="1"/>
    <col min="3" max="3" width="17.1640625" customWidth="1"/>
    <col min="4" max="4" width="45.6640625" customWidth="1"/>
    <col min="7" max="11" width="14" customWidth="1"/>
  </cols>
  <sheetData>
    <row r="1" spans="1:11" ht="12">
      <c r="A1" s="150"/>
      <c r="B1" s="151" t="s">
        <v>1378</v>
      </c>
      <c r="C1" s="151"/>
      <c r="D1" s="150"/>
      <c r="E1" s="152"/>
      <c r="F1" s="150"/>
      <c r="G1" s="152"/>
      <c r="H1" s="152"/>
      <c r="I1" s="152"/>
      <c r="J1" s="152"/>
      <c r="K1" s="152"/>
    </row>
    <row r="2" spans="1:11" ht="12.95">
      <c r="A2" s="150"/>
      <c r="B2" s="150" t="s">
        <v>1379</v>
      </c>
      <c r="C2" s="153" t="s">
        <v>1380</v>
      </c>
      <c r="D2" s="150"/>
      <c r="E2" s="152"/>
      <c r="F2" s="150"/>
      <c r="G2" s="152"/>
      <c r="H2" s="152"/>
      <c r="I2" s="152"/>
      <c r="J2" s="152"/>
      <c r="K2" s="152"/>
    </row>
    <row r="3" spans="1:11" ht="12.95">
      <c r="A3" s="150"/>
      <c r="B3" s="150" t="s">
        <v>1381</v>
      </c>
      <c r="C3" s="154" t="s">
        <v>1382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1383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1384</v>
      </c>
      <c r="B5" s="156" t="s">
        <v>59</v>
      </c>
      <c r="C5" s="156" t="s">
        <v>1385</v>
      </c>
      <c r="D5" s="156" t="s">
        <v>56</v>
      </c>
      <c r="E5" s="156" t="s">
        <v>1386</v>
      </c>
      <c r="F5" s="157" t="s">
        <v>1387</v>
      </c>
      <c r="G5" s="158" t="s">
        <v>1388</v>
      </c>
      <c r="H5" s="159"/>
      <c r="I5" s="158" t="s">
        <v>1389</v>
      </c>
      <c r="J5" s="159"/>
      <c r="K5" s="160" t="s">
        <v>1390</v>
      </c>
    </row>
    <row r="6" spans="1:11" ht="12" thickBot="1">
      <c r="A6" s="161"/>
      <c r="B6" s="162"/>
      <c r="C6" s="163"/>
      <c r="D6" s="162"/>
      <c r="E6" s="162"/>
      <c r="F6" s="164"/>
      <c r="G6" s="165" t="s">
        <v>855</v>
      </c>
      <c r="H6" s="166" t="s">
        <v>854</v>
      </c>
      <c r="I6" s="167" t="s">
        <v>855</v>
      </c>
      <c r="J6" s="168" t="s">
        <v>854</v>
      </c>
      <c r="K6" s="169" t="s">
        <v>1391</v>
      </c>
    </row>
    <row r="7" spans="1:11" ht="12">
      <c r="A7" s="152"/>
      <c r="B7" s="170" t="s">
        <v>1392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1393</v>
      </c>
      <c r="C8" s="176" t="s">
        <v>1394</v>
      </c>
      <c r="D8" s="177" t="s">
        <v>1395</v>
      </c>
      <c r="E8" s="174">
        <v>22</v>
      </c>
      <c r="F8" s="174" t="s">
        <v>215</v>
      </c>
      <c r="G8" s="178"/>
      <c r="H8" s="178"/>
      <c r="I8" s="178">
        <f t="shared" ref="I8:I25" si="0">E8*G8</f>
        <v>0</v>
      </c>
      <c r="J8" s="178">
        <f t="shared" ref="J8:J25" si="1">E8*H8</f>
        <v>0</v>
      </c>
      <c r="K8" s="178">
        <f t="shared" ref="K8:K25" si="2">SUM(I8:J8)</f>
        <v>0</v>
      </c>
    </row>
    <row r="9" spans="1:11" ht="24">
      <c r="A9" s="174">
        <v>2</v>
      </c>
      <c r="B9" s="175" t="s">
        <v>1396</v>
      </c>
      <c r="C9" s="179" t="s">
        <v>1397</v>
      </c>
      <c r="D9" s="177" t="s">
        <v>1398</v>
      </c>
      <c r="E9" s="174">
        <v>57</v>
      </c>
      <c r="F9" s="174" t="s">
        <v>215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1399</v>
      </c>
      <c r="C10" s="175">
        <v>8595568930644</v>
      </c>
      <c r="D10" s="177" t="s">
        <v>1400</v>
      </c>
      <c r="E10" s="174">
        <v>16</v>
      </c>
      <c r="F10" s="174" t="s">
        <v>215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1401</v>
      </c>
      <c r="C11" s="179" t="s">
        <v>1402</v>
      </c>
      <c r="D11" s="177" t="s">
        <v>1403</v>
      </c>
      <c r="E11" s="174">
        <v>43</v>
      </c>
      <c r="F11" s="174" t="s">
        <v>215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1404</v>
      </c>
      <c r="C12" s="179">
        <v>8595568930828</v>
      </c>
      <c r="D12" s="177" t="s">
        <v>1405</v>
      </c>
      <c r="E12" s="174">
        <v>4</v>
      </c>
      <c r="F12" s="174" t="s">
        <v>215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1406</v>
      </c>
      <c r="C13" s="175" t="s">
        <v>1407</v>
      </c>
      <c r="D13" s="177" t="s">
        <v>1408</v>
      </c>
      <c r="E13" s="174">
        <v>30</v>
      </c>
      <c r="F13" s="174" t="s">
        <v>215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1409</v>
      </c>
      <c r="C14" s="175">
        <v>752101</v>
      </c>
      <c r="D14" s="177" t="s">
        <v>1410</v>
      </c>
      <c r="E14" s="174">
        <v>9</v>
      </c>
      <c r="F14" s="174" t="s">
        <v>215</v>
      </c>
      <c r="G14" s="180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1409</v>
      </c>
      <c r="C15" s="175">
        <v>752106</v>
      </c>
      <c r="D15" s="177" t="s">
        <v>1411</v>
      </c>
      <c r="E15" s="174">
        <v>4</v>
      </c>
      <c r="F15" s="174" t="s">
        <v>215</v>
      </c>
      <c r="G15" s="180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1409</v>
      </c>
      <c r="C16" s="175">
        <v>752108</v>
      </c>
      <c r="D16" s="177" t="s">
        <v>1412</v>
      </c>
      <c r="E16" s="174">
        <v>8</v>
      </c>
      <c r="F16" s="174" t="s">
        <v>215</v>
      </c>
      <c r="G16" s="180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24">
      <c r="A17" s="174">
        <v>10</v>
      </c>
      <c r="B17" s="175" t="s">
        <v>1409</v>
      </c>
      <c r="C17" s="175">
        <v>752105</v>
      </c>
      <c r="D17" s="177" t="s">
        <v>1413</v>
      </c>
      <c r="E17" s="174">
        <v>1</v>
      </c>
      <c r="F17" s="174" t="s">
        <v>215</v>
      </c>
      <c r="G17" s="180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24">
      <c r="A18" s="174">
        <v>11</v>
      </c>
      <c r="B18" s="175" t="s">
        <v>1409</v>
      </c>
      <c r="C18" s="175">
        <v>752107</v>
      </c>
      <c r="D18" s="177" t="s">
        <v>1414</v>
      </c>
      <c r="E18" s="174">
        <v>6</v>
      </c>
      <c r="F18" s="174" t="s">
        <v>215</v>
      </c>
      <c r="G18" s="180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1409</v>
      </c>
      <c r="C19" s="175">
        <v>774408</v>
      </c>
      <c r="D19" s="177" t="s">
        <v>1415</v>
      </c>
      <c r="E19" s="174">
        <v>2</v>
      </c>
      <c r="F19" s="174" t="s">
        <v>215</v>
      </c>
      <c r="G19" s="180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74">
        <v>13</v>
      </c>
      <c r="B20" s="175" t="s">
        <v>1409</v>
      </c>
      <c r="C20" s="175">
        <v>753180</v>
      </c>
      <c r="D20" s="175" t="s">
        <v>1416</v>
      </c>
      <c r="E20" s="174">
        <v>52</v>
      </c>
      <c r="F20" s="174" t="s">
        <v>215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11" ht="24" customHeight="1">
      <c r="A21" s="174">
        <v>14</v>
      </c>
      <c r="B21" s="175" t="s">
        <v>1409</v>
      </c>
      <c r="C21" s="175">
        <v>753179</v>
      </c>
      <c r="D21" s="175" t="s">
        <v>1417</v>
      </c>
      <c r="E21" s="174">
        <v>22</v>
      </c>
      <c r="F21" s="174" t="s">
        <v>215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11" ht="12" customHeight="1">
      <c r="A22" s="174">
        <v>15</v>
      </c>
      <c r="B22" s="175" t="s">
        <v>1418</v>
      </c>
      <c r="C22" s="175" t="s">
        <v>1419</v>
      </c>
      <c r="D22" s="175" t="s">
        <v>1420</v>
      </c>
      <c r="E22" s="174">
        <v>6</v>
      </c>
      <c r="F22" s="174" t="s">
        <v>215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</row>
    <row r="23" spans="1:11" ht="12" customHeight="1">
      <c r="A23" s="174">
        <v>16</v>
      </c>
      <c r="B23" s="175" t="s">
        <v>1409</v>
      </c>
      <c r="C23" s="181">
        <v>754001</v>
      </c>
      <c r="D23" s="175" t="s">
        <v>1421</v>
      </c>
      <c r="E23" s="174">
        <v>38</v>
      </c>
      <c r="F23" s="174" t="s">
        <v>215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</row>
    <row r="24" spans="1:11" ht="12" customHeight="1">
      <c r="A24" s="174">
        <v>17</v>
      </c>
      <c r="B24" s="175" t="s">
        <v>1409</v>
      </c>
      <c r="C24" s="181">
        <v>754002</v>
      </c>
      <c r="D24" s="175" t="s">
        <v>1422</v>
      </c>
      <c r="E24" s="174">
        <v>25</v>
      </c>
      <c r="F24" s="174" t="s">
        <v>215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11" ht="12" customHeight="1">
      <c r="A25" s="174">
        <v>18</v>
      </c>
      <c r="B25" s="175" t="s">
        <v>1409</v>
      </c>
      <c r="C25" s="181">
        <v>754003</v>
      </c>
      <c r="D25" s="175" t="s">
        <v>1423</v>
      </c>
      <c r="E25" s="174">
        <v>4</v>
      </c>
      <c r="F25" s="174" t="s">
        <v>215</v>
      </c>
      <c r="G25" s="178"/>
      <c r="H25" s="178"/>
      <c r="I25" s="178">
        <f t="shared" si="0"/>
        <v>0</v>
      </c>
      <c r="J25" s="178">
        <f t="shared" si="1"/>
        <v>0</v>
      </c>
      <c r="K25" s="178">
        <f t="shared" si="2"/>
        <v>0</v>
      </c>
    </row>
    <row r="26" spans="1:11" ht="12" customHeight="1">
      <c r="A26" s="152"/>
      <c r="B26" s="170" t="s">
        <v>1424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36">
      <c r="A27" s="174">
        <v>19</v>
      </c>
      <c r="B27" s="175" t="s">
        <v>1425</v>
      </c>
      <c r="C27" s="181"/>
      <c r="D27" s="175" t="s">
        <v>1426</v>
      </c>
      <c r="E27" s="174">
        <v>13</v>
      </c>
      <c r="F27" s="174" t="s">
        <v>215</v>
      </c>
      <c r="G27" s="178"/>
      <c r="H27" s="178"/>
      <c r="I27" s="178">
        <f t="shared" ref="I27:I32" si="3">E27*G27</f>
        <v>0</v>
      </c>
      <c r="J27" s="178">
        <f t="shared" ref="J27:J32" si="4">E27*H27</f>
        <v>0</v>
      </c>
      <c r="K27" s="178">
        <f t="shared" ref="K27:K32" si="5">SUM(I27:J27)</f>
        <v>0</v>
      </c>
    </row>
    <row r="28" spans="1:11" ht="24" customHeight="1">
      <c r="A28" s="174">
        <v>20</v>
      </c>
      <c r="B28" s="175" t="s">
        <v>1427</v>
      </c>
      <c r="C28" s="175"/>
      <c r="D28" s="175" t="s">
        <v>1428</v>
      </c>
      <c r="E28" s="174">
        <v>30</v>
      </c>
      <c r="F28" s="174" t="s">
        <v>215</v>
      </c>
      <c r="G28" s="178"/>
      <c r="H28" s="178"/>
      <c r="I28" s="178">
        <f t="shared" si="3"/>
        <v>0</v>
      </c>
      <c r="J28" s="178">
        <f t="shared" si="4"/>
        <v>0</v>
      </c>
      <c r="K28" s="178">
        <f t="shared" si="5"/>
        <v>0</v>
      </c>
    </row>
    <row r="29" spans="1:11" ht="24" customHeight="1">
      <c r="A29" s="174">
        <v>21</v>
      </c>
      <c r="B29" s="175" t="s">
        <v>1429</v>
      </c>
      <c r="C29" s="175"/>
      <c r="D29" s="175" t="s">
        <v>1430</v>
      </c>
      <c r="E29" s="174">
        <v>6</v>
      </c>
      <c r="F29" s="174" t="s">
        <v>215</v>
      </c>
      <c r="G29" s="178"/>
      <c r="H29" s="178"/>
      <c r="I29" s="178">
        <f t="shared" si="3"/>
        <v>0</v>
      </c>
      <c r="J29" s="178">
        <f t="shared" si="4"/>
        <v>0</v>
      </c>
      <c r="K29" s="178">
        <f t="shared" si="5"/>
        <v>0</v>
      </c>
    </row>
    <row r="30" spans="1:11" ht="24" customHeight="1">
      <c r="A30" s="174">
        <v>22</v>
      </c>
      <c r="B30" s="175" t="s">
        <v>1431</v>
      </c>
      <c r="C30" s="175"/>
      <c r="D30" s="175" t="s">
        <v>1432</v>
      </c>
      <c r="E30" s="174">
        <v>2</v>
      </c>
      <c r="F30" s="174" t="s">
        <v>215</v>
      </c>
      <c r="G30" s="178"/>
      <c r="H30" s="178"/>
      <c r="I30" s="178">
        <f t="shared" si="3"/>
        <v>0</v>
      </c>
      <c r="J30" s="178">
        <f t="shared" si="4"/>
        <v>0</v>
      </c>
      <c r="K30" s="178">
        <f t="shared" si="5"/>
        <v>0</v>
      </c>
    </row>
    <row r="31" spans="1:11" ht="24" customHeight="1">
      <c r="A31" s="174">
        <v>23</v>
      </c>
      <c r="B31" s="175" t="s">
        <v>1433</v>
      </c>
      <c r="C31" s="183"/>
      <c r="D31" s="175" t="s">
        <v>1434</v>
      </c>
      <c r="E31" s="174">
        <v>7</v>
      </c>
      <c r="F31" s="174" t="s">
        <v>215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</row>
    <row r="32" spans="1:11" ht="24" customHeight="1">
      <c r="A32" s="174">
        <v>24</v>
      </c>
      <c r="B32" s="175" t="s">
        <v>1435</v>
      </c>
      <c r="C32" s="175" t="s">
        <v>1436</v>
      </c>
      <c r="D32" s="175" t="s">
        <v>1437</v>
      </c>
      <c r="E32" s="174">
        <v>9</v>
      </c>
      <c r="F32" s="174" t="s">
        <v>215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si="5"/>
        <v>0</v>
      </c>
    </row>
    <row r="33" spans="1:11" ht="12">
      <c r="A33" s="152"/>
      <c r="B33" s="170" t="s">
        <v>1438</v>
      </c>
      <c r="C33" s="182"/>
      <c r="D33" s="172"/>
      <c r="E33" s="152"/>
      <c r="F33" s="152"/>
      <c r="G33" s="173"/>
      <c r="H33" s="173"/>
      <c r="I33" s="173"/>
      <c r="J33" s="173"/>
      <c r="K33" s="173"/>
    </row>
    <row r="34" spans="1:11" ht="12" customHeight="1">
      <c r="A34" s="184" t="s">
        <v>754</v>
      </c>
      <c r="B34" s="183" t="s">
        <v>1439</v>
      </c>
      <c r="C34" s="185"/>
      <c r="D34" s="177" t="s">
        <v>1440</v>
      </c>
      <c r="E34" s="174">
        <v>2</v>
      </c>
      <c r="F34" s="186" t="s">
        <v>215</v>
      </c>
      <c r="G34" s="178"/>
      <c r="H34" s="178"/>
      <c r="I34" s="178">
        <f>E34*G34</f>
        <v>0</v>
      </c>
      <c r="J34" s="178">
        <f>E34*H34</f>
        <v>0</v>
      </c>
      <c r="K34" s="178">
        <f>SUM(I34:J34)</f>
        <v>0</v>
      </c>
    </row>
    <row r="35" spans="1:11" ht="12" customHeight="1">
      <c r="A35" s="184" t="s">
        <v>758</v>
      </c>
      <c r="B35" s="183" t="s">
        <v>1441</v>
      </c>
      <c r="C35" s="185"/>
      <c r="D35" s="183" t="s">
        <v>1442</v>
      </c>
      <c r="E35" s="174">
        <v>10</v>
      </c>
      <c r="F35" s="186" t="s">
        <v>1443</v>
      </c>
      <c r="G35" s="178"/>
      <c r="H35" s="178"/>
      <c r="I35" s="178">
        <f>E35*G35</f>
        <v>0</v>
      </c>
      <c r="J35" s="178">
        <f>E35*H35</f>
        <v>0</v>
      </c>
      <c r="K35" s="178">
        <f>SUM(I35:J35)</f>
        <v>0</v>
      </c>
    </row>
    <row r="36" spans="1:11" ht="24" customHeight="1">
      <c r="A36" s="184" t="s">
        <v>762</v>
      </c>
      <c r="B36" s="183" t="s">
        <v>1444</v>
      </c>
      <c r="C36" s="183" t="s">
        <v>1445</v>
      </c>
      <c r="D36" s="183" t="s">
        <v>1446</v>
      </c>
      <c r="E36" s="174">
        <v>15</v>
      </c>
      <c r="F36" s="186" t="s">
        <v>215</v>
      </c>
      <c r="G36" s="178"/>
      <c r="H36" s="178"/>
      <c r="I36" s="178">
        <f>E36*G36</f>
        <v>0</v>
      </c>
      <c r="J36" s="178">
        <f>E36*H36</f>
        <v>0</v>
      </c>
      <c r="K36" s="178">
        <f>SUM(I36:J36)</f>
        <v>0</v>
      </c>
    </row>
    <row r="37" spans="1:11" ht="24" customHeight="1">
      <c r="A37" s="184" t="s">
        <v>768</v>
      </c>
      <c r="B37" s="183" t="s">
        <v>1447</v>
      </c>
      <c r="C37" s="183">
        <v>8595057616035</v>
      </c>
      <c r="D37" s="177" t="s">
        <v>1448</v>
      </c>
      <c r="E37" s="174">
        <v>300</v>
      </c>
      <c r="F37" s="174" t="s">
        <v>1443</v>
      </c>
      <c r="G37" s="178"/>
      <c r="H37" s="178"/>
      <c r="I37" s="178">
        <f>E37*G37</f>
        <v>0</v>
      </c>
      <c r="J37" s="178">
        <f>E37*H37</f>
        <v>0</v>
      </c>
      <c r="K37" s="178">
        <f>SUM(I37:J37)</f>
        <v>0</v>
      </c>
    </row>
    <row r="38" spans="1:11" ht="12" customHeight="1">
      <c r="A38" s="184" t="s">
        <v>772</v>
      </c>
      <c r="B38" s="183" t="s">
        <v>1449</v>
      </c>
      <c r="C38" s="183">
        <v>8595057616042</v>
      </c>
      <c r="D38" s="177" t="s">
        <v>1450</v>
      </c>
      <c r="E38" s="174">
        <v>30</v>
      </c>
      <c r="F38" s="174" t="s">
        <v>1443</v>
      </c>
      <c r="G38" s="178"/>
      <c r="H38" s="178"/>
      <c r="I38" s="178">
        <f>E38*G38</f>
        <v>0</v>
      </c>
      <c r="J38" s="178">
        <f>E38*H38</f>
        <v>0</v>
      </c>
      <c r="K38" s="178">
        <f>SUM(I38:J38)</f>
        <v>0</v>
      </c>
    </row>
    <row r="39" spans="1:11" ht="12" customHeight="1">
      <c r="A39" s="152"/>
      <c r="B39" s="170" t="s">
        <v>1451</v>
      </c>
      <c r="C39" s="182"/>
      <c r="D39" s="172"/>
      <c r="E39" s="152"/>
      <c r="F39" s="152"/>
      <c r="G39" s="172"/>
      <c r="H39" s="173"/>
      <c r="I39" s="173"/>
      <c r="J39" s="173"/>
      <c r="K39" s="173"/>
    </row>
    <row r="40" spans="1:11" ht="12" customHeight="1">
      <c r="A40" s="174">
        <v>30</v>
      </c>
      <c r="B40" s="175" t="s">
        <v>1452</v>
      </c>
      <c r="C40" s="175" t="s">
        <v>1453</v>
      </c>
      <c r="D40" s="177" t="s">
        <v>1454</v>
      </c>
      <c r="E40" s="174">
        <v>120</v>
      </c>
      <c r="F40" s="174" t="s">
        <v>1443</v>
      </c>
      <c r="G40" s="178"/>
      <c r="H40" s="178"/>
      <c r="I40" s="178">
        <f t="shared" ref="I40:I58" si="6">E40*G40</f>
        <v>0</v>
      </c>
      <c r="J40" s="178">
        <f t="shared" ref="J40:J58" si="7">E40*H40</f>
        <v>0</v>
      </c>
      <c r="K40" s="178">
        <f t="shared" ref="K40:K58" si="8">SUM(I40:J40)</f>
        <v>0</v>
      </c>
    </row>
    <row r="41" spans="1:11" ht="12" customHeight="1">
      <c r="A41" s="174"/>
      <c r="B41" s="175" t="s">
        <v>1455</v>
      </c>
      <c r="C41" s="175" t="s">
        <v>1456</v>
      </c>
      <c r="D41" s="177" t="s">
        <v>1457</v>
      </c>
      <c r="E41" s="174">
        <v>100</v>
      </c>
      <c r="F41" s="174" t="s">
        <v>1443</v>
      </c>
      <c r="G41" s="178"/>
      <c r="H41" s="178"/>
      <c r="I41" s="178">
        <f t="shared" si="6"/>
        <v>0</v>
      </c>
      <c r="J41" s="178">
        <f t="shared" si="7"/>
        <v>0</v>
      </c>
      <c r="K41" s="178">
        <f t="shared" si="8"/>
        <v>0</v>
      </c>
    </row>
    <row r="42" spans="1:11" ht="12" customHeight="1">
      <c r="A42" s="174">
        <v>31</v>
      </c>
      <c r="B42" s="175" t="s">
        <v>1458</v>
      </c>
      <c r="C42" s="175" t="s">
        <v>1459</v>
      </c>
      <c r="D42" s="177" t="s">
        <v>1457</v>
      </c>
      <c r="E42" s="174">
        <v>500</v>
      </c>
      <c r="F42" s="174" t="s">
        <v>1443</v>
      </c>
      <c r="G42" s="178"/>
      <c r="H42" s="178"/>
      <c r="I42" s="178">
        <f t="shared" si="6"/>
        <v>0</v>
      </c>
      <c r="J42" s="178">
        <f t="shared" si="7"/>
        <v>0</v>
      </c>
      <c r="K42" s="178">
        <f t="shared" si="8"/>
        <v>0</v>
      </c>
    </row>
    <row r="43" spans="1:11" ht="12" customHeight="1">
      <c r="A43" s="174">
        <v>32</v>
      </c>
      <c r="B43" s="175" t="s">
        <v>1460</v>
      </c>
      <c r="C43" s="175" t="s">
        <v>1461</v>
      </c>
      <c r="D43" s="177" t="s">
        <v>1457</v>
      </c>
      <c r="E43" s="174">
        <v>600</v>
      </c>
      <c r="F43" s="174" t="s">
        <v>1443</v>
      </c>
      <c r="G43" s="178"/>
      <c r="H43" s="178"/>
      <c r="I43" s="178">
        <f t="shared" si="6"/>
        <v>0</v>
      </c>
      <c r="J43" s="178">
        <f t="shared" si="7"/>
        <v>0</v>
      </c>
      <c r="K43" s="178">
        <f t="shared" si="8"/>
        <v>0</v>
      </c>
    </row>
    <row r="44" spans="1:11" ht="12" customHeight="1">
      <c r="A44" s="174">
        <v>33</v>
      </c>
      <c r="B44" s="175" t="s">
        <v>1462</v>
      </c>
      <c r="C44" s="175" t="s">
        <v>1463</v>
      </c>
      <c r="D44" s="177" t="s">
        <v>1457</v>
      </c>
      <c r="E44" s="174">
        <v>15</v>
      </c>
      <c r="F44" s="174" t="s">
        <v>1443</v>
      </c>
      <c r="G44" s="178"/>
      <c r="H44" s="178"/>
      <c r="I44" s="178">
        <f t="shared" si="6"/>
        <v>0</v>
      </c>
      <c r="J44" s="178">
        <f t="shared" si="7"/>
        <v>0</v>
      </c>
      <c r="K44" s="178">
        <f t="shared" si="8"/>
        <v>0</v>
      </c>
    </row>
    <row r="45" spans="1:11" ht="12" customHeight="1">
      <c r="A45" s="174"/>
      <c r="B45" s="175" t="s">
        <v>1464</v>
      </c>
      <c r="C45" s="175" t="s">
        <v>1465</v>
      </c>
      <c r="D45" s="177" t="s">
        <v>1454</v>
      </c>
      <c r="E45" s="174">
        <v>10</v>
      </c>
      <c r="F45" s="174" t="s">
        <v>1443</v>
      </c>
      <c r="G45" s="178"/>
      <c r="H45" s="178"/>
      <c r="I45" s="178">
        <f t="shared" si="6"/>
        <v>0</v>
      </c>
      <c r="J45" s="178">
        <f t="shared" si="7"/>
        <v>0</v>
      </c>
      <c r="K45" s="178">
        <f t="shared" si="8"/>
        <v>0</v>
      </c>
    </row>
    <row r="46" spans="1:11" ht="12" customHeight="1">
      <c r="A46" s="174">
        <v>34</v>
      </c>
      <c r="B46" s="175" t="s">
        <v>1466</v>
      </c>
      <c r="C46" s="175" t="s">
        <v>1467</v>
      </c>
      <c r="D46" s="177" t="s">
        <v>1454</v>
      </c>
      <c r="E46" s="174">
        <v>50</v>
      </c>
      <c r="F46" s="174" t="s">
        <v>1443</v>
      </c>
      <c r="G46" s="178"/>
      <c r="H46" s="178"/>
      <c r="I46" s="178">
        <f t="shared" si="6"/>
        <v>0</v>
      </c>
      <c r="J46" s="178">
        <f t="shared" si="7"/>
        <v>0</v>
      </c>
      <c r="K46" s="178">
        <f t="shared" si="8"/>
        <v>0</v>
      </c>
    </row>
    <row r="47" spans="1:11" ht="12" customHeight="1">
      <c r="A47" s="174">
        <v>35</v>
      </c>
      <c r="B47" s="175" t="s">
        <v>1468</v>
      </c>
      <c r="C47" s="175" t="s">
        <v>1469</v>
      </c>
      <c r="D47" s="177" t="s">
        <v>1454</v>
      </c>
      <c r="E47" s="174">
        <v>25</v>
      </c>
      <c r="F47" s="174" t="s">
        <v>1443</v>
      </c>
      <c r="G47" s="178"/>
      <c r="H47" s="178"/>
      <c r="I47" s="178">
        <f t="shared" si="6"/>
        <v>0</v>
      </c>
      <c r="J47" s="178">
        <f t="shared" si="7"/>
        <v>0</v>
      </c>
      <c r="K47" s="178">
        <f t="shared" si="8"/>
        <v>0</v>
      </c>
    </row>
    <row r="48" spans="1:11" ht="12" customHeight="1">
      <c r="A48" s="174">
        <v>36</v>
      </c>
      <c r="B48" s="175" t="s">
        <v>1470</v>
      </c>
      <c r="C48" s="175"/>
      <c r="D48" s="177" t="s">
        <v>1454</v>
      </c>
      <c r="E48" s="174">
        <v>10</v>
      </c>
      <c r="F48" s="174" t="s">
        <v>1443</v>
      </c>
      <c r="G48" s="178"/>
      <c r="H48" s="178"/>
      <c r="I48" s="178">
        <f t="shared" si="6"/>
        <v>0</v>
      </c>
      <c r="J48" s="178">
        <f t="shared" si="7"/>
        <v>0</v>
      </c>
      <c r="K48" s="178">
        <f t="shared" si="8"/>
        <v>0</v>
      </c>
    </row>
    <row r="49" spans="1:11" ht="12" customHeight="1">
      <c r="A49" s="174">
        <v>37</v>
      </c>
      <c r="B49" s="175" t="s">
        <v>1471</v>
      </c>
      <c r="C49" s="175"/>
      <c r="D49" s="177" t="s">
        <v>1454</v>
      </c>
      <c r="E49" s="174">
        <v>5</v>
      </c>
      <c r="F49" s="174" t="s">
        <v>1443</v>
      </c>
      <c r="G49" s="178"/>
      <c r="H49" s="178"/>
      <c r="I49" s="178">
        <f t="shared" si="6"/>
        <v>0</v>
      </c>
      <c r="J49" s="178">
        <f t="shared" si="7"/>
        <v>0</v>
      </c>
      <c r="K49" s="178">
        <f t="shared" si="8"/>
        <v>0</v>
      </c>
    </row>
    <row r="50" spans="1:11" ht="12" customHeight="1">
      <c r="A50" s="174">
        <v>38</v>
      </c>
      <c r="B50" s="175" t="s">
        <v>1472</v>
      </c>
      <c r="C50" s="175" t="s">
        <v>1473</v>
      </c>
      <c r="D50" s="177" t="s">
        <v>1454</v>
      </c>
      <c r="E50" s="174">
        <v>5</v>
      </c>
      <c r="F50" s="174" t="s">
        <v>1443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74">
        <v>39</v>
      </c>
      <c r="B51" s="175" t="s">
        <v>1474</v>
      </c>
      <c r="C51" s="175" t="s">
        <v>1475</v>
      </c>
      <c r="D51" s="177" t="s">
        <v>1454</v>
      </c>
      <c r="E51" s="174">
        <v>15</v>
      </c>
      <c r="F51" s="174" t="s">
        <v>1443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74">
        <v>40</v>
      </c>
      <c r="B52" s="175" t="s">
        <v>1476</v>
      </c>
      <c r="C52" s="175" t="s">
        <v>1477</v>
      </c>
      <c r="D52" s="177" t="s">
        <v>1454</v>
      </c>
      <c r="E52" s="174">
        <v>5</v>
      </c>
      <c r="F52" s="174" t="s">
        <v>1443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74">
        <v>41</v>
      </c>
      <c r="B53" s="175" t="s">
        <v>1478</v>
      </c>
      <c r="C53" s="175" t="s">
        <v>1479</v>
      </c>
      <c r="D53" s="177" t="s">
        <v>1454</v>
      </c>
      <c r="E53" s="174">
        <v>5</v>
      </c>
      <c r="F53" s="174" t="s">
        <v>1443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74">
        <v>42</v>
      </c>
      <c r="B54" s="175" t="s">
        <v>1480</v>
      </c>
      <c r="C54" s="175" t="s">
        <v>1481</v>
      </c>
      <c r="D54" s="177" t="s">
        <v>1457</v>
      </c>
      <c r="E54" s="174">
        <v>15</v>
      </c>
      <c r="F54" s="174" t="s">
        <v>1443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74">
        <v>43</v>
      </c>
      <c r="B55" s="175" t="s">
        <v>1482</v>
      </c>
      <c r="C55" s="175"/>
      <c r="D55" s="177" t="s">
        <v>1483</v>
      </c>
      <c r="E55" s="174">
        <v>65</v>
      </c>
      <c r="F55" s="174" t="s">
        <v>1443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74">
        <v>44</v>
      </c>
      <c r="B56" s="175" t="s">
        <v>1484</v>
      </c>
      <c r="C56" s="175"/>
      <c r="D56" s="177" t="s">
        <v>1485</v>
      </c>
      <c r="E56" s="174">
        <v>5</v>
      </c>
      <c r="F56" s="174" t="s">
        <v>1443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74">
        <v>45</v>
      </c>
      <c r="B57" s="175" t="s">
        <v>1486</v>
      </c>
      <c r="C57" s="175"/>
      <c r="D57" s="177" t="s">
        <v>1487</v>
      </c>
      <c r="E57" s="174">
        <v>20</v>
      </c>
      <c r="F57" s="174" t="s">
        <v>1443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74">
        <v>46</v>
      </c>
      <c r="B58" s="175" t="s">
        <v>1488</v>
      </c>
      <c r="C58" s="175"/>
      <c r="D58" s="177" t="s">
        <v>1489</v>
      </c>
      <c r="E58" s="174">
        <v>10</v>
      </c>
      <c r="F58" s="174" t="s">
        <v>1443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52"/>
      <c r="B59" s="170" t="s">
        <v>1490</v>
      </c>
      <c r="C59" s="182"/>
      <c r="D59" s="172"/>
      <c r="E59" s="152"/>
      <c r="F59" s="152"/>
      <c r="G59" s="172"/>
      <c r="H59" s="173"/>
      <c r="I59" s="173"/>
      <c r="J59" s="173"/>
      <c r="K59" s="173"/>
    </row>
    <row r="60" spans="1:11" ht="12" customHeight="1">
      <c r="A60" s="174">
        <v>47</v>
      </c>
      <c r="B60" s="175"/>
      <c r="C60" s="175"/>
      <c r="D60" s="175" t="s">
        <v>1491</v>
      </c>
      <c r="E60" s="174">
        <v>24</v>
      </c>
      <c r="F60" s="174" t="s">
        <v>215</v>
      </c>
      <c r="G60" s="178"/>
      <c r="H60" s="178"/>
      <c r="I60" s="178">
        <f t="shared" ref="I60:I71" si="9">E60*G60</f>
        <v>0</v>
      </c>
      <c r="J60" s="178">
        <f t="shared" ref="J60:J71" si="10">E60*H60</f>
        <v>0</v>
      </c>
      <c r="K60" s="178">
        <f t="shared" ref="K60:K71" si="11">SUM(I60:J60)</f>
        <v>0</v>
      </c>
    </row>
    <row r="61" spans="1:11" ht="12" customHeight="1">
      <c r="A61" s="174">
        <v>48</v>
      </c>
      <c r="B61" s="175"/>
      <c r="C61" s="175"/>
      <c r="D61" s="175" t="s">
        <v>1492</v>
      </c>
      <c r="E61" s="174">
        <v>1</v>
      </c>
      <c r="F61" s="174" t="s">
        <v>215</v>
      </c>
      <c r="G61" s="178"/>
      <c r="H61" s="178"/>
      <c r="I61" s="178">
        <f t="shared" si="9"/>
        <v>0</v>
      </c>
      <c r="J61" s="178">
        <f t="shared" si="10"/>
        <v>0</v>
      </c>
      <c r="K61" s="178">
        <f t="shared" si="11"/>
        <v>0</v>
      </c>
    </row>
    <row r="62" spans="1:11" ht="12" customHeight="1">
      <c r="A62" s="174">
        <v>49</v>
      </c>
      <c r="B62" s="175"/>
      <c r="C62" s="175"/>
      <c r="D62" s="175" t="s">
        <v>1493</v>
      </c>
      <c r="E62" s="174">
        <v>12</v>
      </c>
      <c r="F62" s="174" t="s">
        <v>215</v>
      </c>
      <c r="G62" s="178"/>
      <c r="H62" s="178"/>
      <c r="I62" s="178">
        <f t="shared" si="9"/>
        <v>0</v>
      </c>
      <c r="J62" s="178">
        <f t="shared" si="10"/>
        <v>0</v>
      </c>
      <c r="K62" s="178">
        <f t="shared" si="11"/>
        <v>0</v>
      </c>
    </row>
    <row r="63" spans="1:11" ht="24" customHeight="1">
      <c r="A63" s="174">
        <v>50</v>
      </c>
      <c r="B63" s="175"/>
      <c r="C63" s="175"/>
      <c r="D63" s="175" t="s">
        <v>1494</v>
      </c>
      <c r="E63" s="174">
        <v>1</v>
      </c>
      <c r="F63" s="174" t="s">
        <v>215</v>
      </c>
      <c r="G63" s="178"/>
      <c r="H63" s="178"/>
      <c r="I63" s="178">
        <f t="shared" si="9"/>
        <v>0</v>
      </c>
      <c r="J63" s="178">
        <f t="shared" si="10"/>
        <v>0</v>
      </c>
      <c r="K63" s="178">
        <f t="shared" si="11"/>
        <v>0</v>
      </c>
    </row>
    <row r="64" spans="1:11" ht="12" customHeight="1">
      <c r="A64" s="174">
        <v>51</v>
      </c>
      <c r="B64" s="175" t="s">
        <v>1495</v>
      </c>
      <c r="C64" s="175"/>
      <c r="D64" s="177" t="s">
        <v>1496</v>
      </c>
      <c r="E64" s="174">
        <v>170</v>
      </c>
      <c r="F64" s="174" t="s">
        <v>1443</v>
      </c>
      <c r="G64" s="178"/>
      <c r="H64" s="178"/>
      <c r="I64" s="178">
        <f t="shared" si="9"/>
        <v>0</v>
      </c>
      <c r="J64" s="178">
        <f t="shared" si="10"/>
        <v>0</v>
      </c>
      <c r="K64" s="178">
        <f t="shared" si="11"/>
        <v>0</v>
      </c>
    </row>
    <row r="65" spans="1:11" ht="12" customHeight="1">
      <c r="A65" s="174">
        <v>52</v>
      </c>
      <c r="B65" s="175" t="s">
        <v>1497</v>
      </c>
      <c r="C65" s="175" t="s">
        <v>1498</v>
      </c>
      <c r="D65" s="177" t="s">
        <v>1454</v>
      </c>
      <c r="E65" s="174">
        <v>15</v>
      </c>
      <c r="F65" s="174" t="s">
        <v>1443</v>
      </c>
      <c r="G65" s="178"/>
      <c r="H65" s="178"/>
      <c r="I65" s="178">
        <f t="shared" si="9"/>
        <v>0</v>
      </c>
      <c r="J65" s="178">
        <f t="shared" si="10"/>
        <v>0</v>
      </c>
      <c r="K65" s="178">
        <f t="shared" si="11"/>
        <v>0</v>
      </c>
    </row>
    <row r="66" spans="1:11" ht="12" customHeight="1">
      <c r="A66" s="174">
        <v>53</v>
      </c>
      <c r="B66" s="175" t="s">
        <v>1499</v>
      </c>
      <c r="C66" s="175" t="s">
        <v>1500</v>
      </c>
      <c r="D66" s="177" t="s">
        <v>1454</v>
      </c>
      <c r="E66" s="174">
        <v>5</v>
      </c>
      <c r="F66" s="174" t="s">
        <v>1443</v>
      </c>
      <c r="G66" s="178"/>
      <c r="H66" s="178"/>
      <c r="I66" s="178">
        <f t="shared" si="9"/>
        <v>0</v>
      </c>
      <c r="J66" s="178">
        <f t="shared" si="10"/>
        <v>0</v>
      </c>
      <c r="K66" s="178">
        <f t="shared" si="11"/>
        <v>0</v>
      </c>
    </row>
    <row r="67" spans="1:11" ht="12" customHeight="1">
      <c r="A67" s="174">
        <v>54</v>
      </c>
      <c r="B67" s="175" t="s">
        <v>1501</v>
      </c>
      <c r="C67" s="175"/>
      <c r="D67" s="177" t="s">
        <v>1502</v>
      </c>
      <c r="E67" s="174">
        <v>30</v>
      </c>
      <c r="F67" s="174" t="s">
        <v>1443</v>
      </c>
      <c r="G67" s="178"/>
      <c r="H67" s="178"/>
      <c r="I67" s="178">
        <f t="shared" si="9"/>
        <v>0</v>
      </c>
      <c r="J67" s="178">
        <f t="shared" si="10"/>
        <v>0</v>
      </c>
      <c r="K67" s="178">
        <f t="shared" si="11"/>
        <v>0</v>
      </c>
    </row>
    <row r="68" spans="1:11" ht="12" customHeight="1">
      <c r="A68" s="174">
        <v>55</v>
      </c>
      <c r="B68" s="175" t="s">
        <v>1503</v>
      </c>
      <c r="C68" s="175"/>
      <c r="D68" s="177" t="s">
        <v>1502</v>
      </c>
      <c r="E68" s="174">
        <v>15</v>
      </c>
      <c r="F68" s="174" t="s">
        <v>1443</v>
      </c>
      <c r="G68" s="178"/>
      <c r="H68" s="178"/>
      <c r="I68" s="178">
        <f t="shared" si="9"/>
        <v>0</v>
      </c>
      <c r="J68" s="178">
        <f t="shared" si="10"/>
        <v>0</v>
      </c>
      <c r="K68" s="178">
        <f t="shared" si="11"/>
        <v>0</v>
      </c>
    </row>
    <row r="69" spans="1:11" ht="12" customHeight="1">
      <c r="A69" s="174">
        <v>56</v>
      </c>
      <c r="B69" s="175" t="s">
        <v>1504</v>
      </c>
      <c r="C69" s="175" t="s">
        <v>1505</v>
      </c>
      <c r="D69" s="177" t="s">
        <v>1454</v>
      </c>
      <c r="E69" s="174">
        <v>10</v>
      </c>
      <c r="F69" s="174" t="s">
        <v>1443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57</v>
      </c>
      <c r="B70" s="175" t="s">
        <v>1488</v>
      </c>
      <c r="C70" s="175"/>
      <c r="D70" s="177" t="s">
        <v>1489</v>
      </c>
      <c r="E70" s="174">
        <v>40</v>
      </c>
      <c r="F70" s="174" t="s">
        <v>1443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58</v>
      </c>
      <c r="B71" s="183" t="s">
        <v>1447</v>
      </c>
      <c r="C71" s="183">
        <v>8595057616035</v>
      </c>
      <c r="D71" s="177" t="s">
        <v>1448</v>
      </c>
      <c r="E71" s="174">
        <v>70</v>
      </c>
      <c r="F71" s="174" t="s">
        <v>1443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52"/>
      <c r="B72" s="170" t="s">
        <v>1506</v>
      </c>
      <c r="C72" s="182"/>
      <c r="D72" s="172"/>
      <c r="E72" s="152"/>
      <c r="F72" s="152"/>
      <c r="G72" s="173"/>
      <c r="H72" s="173"/>
      <c r="I72" s="173"/>
      <c r="J72" s="173"/>
      <c r="K72" s="173"/>
    </row>
    <row r="73" spans="1:11" ht="12" customHeight="1">
      <c r="A73" s="184" t="s">
        <v>1507</v>
      </c>
      <c r="B73" s="177" t="s">
        <v>1508</v>
      </c>
      <c r="C73" s="177" t="s">
        <v>1509</v>
      </c>
      <c r="D73" s="177" t="s">
        <v>1510</v>
      </c>
      <c r="E73" s="174">
        <v>40</v>
      </c>
      <c r="F73" s="186" t="s">
        <v>1443</v>
      </c>
      <c r="G73" s="178"/>
      <c r="H73" s="178"/>
      <c r="I73" s="178">
        <f t="shared" ref="I73:I94" si="12">E73*G73</f>
        <v>0</v>
      </c>
      <c r="J73" s="178">
        <f t="shared" ref="J73:J94" si="13">E73*H73</f>
        <v>0</v>
      </c>
      <c r="K73" s="178">
        <f t="shared" ref="K73:K94" si="14">SUM(I73:J73)</f>
        <v>0</v>
      </c>
    </row>
    <row r="74" spans="1:11" ht="12" customHeight="1">
      <c r="A74" s="184" t="s">
        <v>1511</v>
      </c>
      <c r="B74" s="177" t="s">
        <v>1512</v>
      </c>
      <c r="C74" s="177" t="s">
        <v>1513</v>
      </c>
      <c r="D74" s="177" t="s">
        <v>1514</v>
      </c>
      <c r="E74" s="174">
        <v>45</v>
      </c>
      <c r="F74" s="186" t="s">
        <v>1443</v>
      </c>
      <c r="G74" s="178"/>
      <c r="H74" s="178"/>
      <c r="I74" s="178">
        <f t="shared" si="12"/>
        <v>0</v>
      </c>
      <c r="J74" s="178">
        <f t="shared" si="13"/>
        <v>0</v>
      </c>
      <c r="K74" s="178">
        <f t="shared" si="14"/>
        <v>0</v>
      </c>
    </row>
    <row r="75" spans="1:11" ht="12" customHeight="1">
      <c r="A75" s="184" t="s">
        <v>1515</v>
      </c>
      <c r="B75" s="177" t="s">
        <v>1516</v>
      </c>
      <c r="C75" s="177" t="s">
        <v>1517</v>
      </c>
      <c r="D75" s="177" t="s">
        <v>1518</v>
      </c>
      <c r="E75" s="174">
        <v>55</v>
      </c>
      <c r="F75" s="186" t="s">
        <v>1443</v>
      </c>
      <c r="G75" s="178"/>
      <c r="H75" s="178"/>
      <c r="I75" s="178">
        <f t="shared" si="12"/>
        <v>0</v>
      </c>
      <c r="J75" s="178">
        <f t="shared" si="13"/>
        <v>0</v>
      </c>
      <c r="K75" s="178">
        <f t="shared" si="14"/>
        <v>0</v>
      </c>
    </row>
    <row r="76" spans="1:11" ht="12" customHeight="1">
      <c r="A76" s="184" t="s">
        <v>1519</v>
      </c>
      <c r="B76" s="177" t="s">
        <v>1520</v>
      </c>
      <c r="C76" s="177" t="s">
        <v>1521</v>
      </c>
      <c r="D76" s="187" t="s">
        <v>1522</v>
      </c>
      <c r="E76" s="174">
        <v>20</v>
      </c>
      <c r="F76" s="186" t="s">
        <v>1443</v>
      </c>
      <c r="G76" s="178"/>
      <c r="H76" s="178"/>
      <c r="I76" s="178">
        <f t="shared" si="12"/>
        <v>0</v>
      </c>
      <c r="J76" s="178">
        <f t="shared" si="13"/>
        <v>0</v>
      </c>
      <c r="K76" s="178">
        <f t="shared" si="14"/>
        <v>0</v>
      </c>
    </row>
    <row r="77" spans="1:11" ht="12" customHeight="1">
      <c r="A77" s="184" t="s">
        <v>1523</v>
      </c>
      <c r="B77" s="175" t="s">
        <v>1524</v>
      </c>
      <c r="C77" s="175" t="s">
        <v>1525</v>
      </c>
      <c r="D77" s="177" t="s">
        <v>1526</v>
      </c>
      <c r="E77" s="174">
        <v>5</v>
      </c>
      <c r="F77" s="174" t="s">
        <v>215</v>
      </c>
      <c r="G77" s="178"/>
      <c r="H77" s="178"/>
      <c r="I77" s="178">
        <f t="shared" si="12"/>
        <v>0</v>
      </c>
      <c r="J77" s="178">
        <f t="shared" si="13"/>
        <v>0</v>
      </c>
      <c r="K77" s="178">
        <f t="shared" si="14"/>
        <v>0</v>
      </c>
    </row>
    <row r="78" spans="1:11" ht="12" customHeight="1">
      <c r="A78" s="184" t="s">
        <v>1527</v>
      </c>
      <c r="B78" s="175" t="s">
        <v>1528</v>
      </c>
      <c r="C78" s="175" t="s">
        <v>1529</v>
      </c>
      <c r="D78" s="177" t="s">
        <v>1530</v>
      </c>
      <c r="E78" s="174">
        <v>15</v>
      </c>
      <c r="F78" s="174" t="s">
        <v>215</v>
      </c>
      <c r="G78" s="178"/>
      <c r="H78" s="178"/>
      <c r="I78" s="178">
        <f t="shared" si="12"/>
        <v>0</v>
      </c>
      <c r="J78" s="178">
        <f t="shared" si="13"/>
        <v>0</v>
      </c>
      <c r="K78" s="178">
        <f t="shared" si="14"/>
        <v>0</v>
      </c>
    </row>
    <row r="79" spans="1:11" ht="12" customHeight="1">
      <c r="A79" s="184" t="s">
        <v>1531</v>
      </c>
      <c r="B79" s="175" t="s">
        <v>1532</v>
      </c>
      <c r="C79" s="175" t="s">
        <v>1533</v>
      </c>
      <c r="D79" s="177" t="s">
        <v>1534</v>
      </c>
      <c r="E79" s="174">
        <v>5</v>
      </c>
      <c r="F79" s="174" t="s">
        <v>215</v>
      </c>
      <c r="G79" s="178"/>
      <c r="H79" s="178"/>
      <c r="I79" s="178">
        <f t="shared" si="12"/>
        <v>0</v>
      </c>
      <c r="J79" s="178">
        <f t="shared" si="13"/>
        <v>0</v>
      </c>
      <c r="K79" s="178">
        <f t="shared" si="14"/>
        <v>0</v>
      </c>
    </row>
    <row r="80" spans="1:11" ht="12" customHeight="1">
      <c r="A80" s="184" t="s">
        <v>1535</v>
      </c>
      <c r="B80" s="175" t="s">
        <v>1536</v>
      </c>
      <c r="C80" s="175" t="s">
        <v>1537</v>
      </c>
      <c r="D80" s="177" t="s">
        <v>1538</v>
      </c>
      <c r="E80" s="174">
        <v>15</v>
      </c>
      <c r="F80" s="174" t="s">
        <v>215</v>
      </c>
      <c r="G80" s="178"/>
      <c r="H80" s="178"/>
      <c r="I80" s="178">
        <f t="shared" si="12"/>
        <v>0</v>
      </c>
      <c r="J80" s="178">
        <f t="shared" si="13"/>
        <v>0</v>
      </c>
      <c r="K80" s="178">
        <f t="shared" si="14"/>
        <v>0</v>
      </c>
    </row>
    <row r="81" spans="1:11" ht="12" customHeight="1">
      <c r="A81" s="184" t="s">
        <v>1539</v>
      </c>
      <c r="B81" s="183" t="s">
        <v>1540</v>
      </c>
      <c r="C81" s="183" t="s">
        <v>1541</v>
      </c>
      <c r="D81" s="183" t="s">
        <v>1542</v>
      </c>
      <c r="E81" s="174">
        <v>17</v>
      </c>
      <c r="F81" s="174" t="s">
        <v>215</v>
      </c>
      <c r="G81" s="178"/>
      <c r="H81" s="178"/>
      <c r="I81" s="178">
        <f t="shared" si="12"/>
        <v>0</v>
      </c>
      <c r="J81" s="178">
        <f t="shared" si="13"/>
        <v>0</v>
      </c>
      <c r="K81" s="178">
        <f t="shared" si="14"/>
        <v>0</v>
      </c>
    </row>
    <row r="82" spans="1:11" ht="12" customHeight="1">
      <c r="A82" s="184" t="s">
        <v>1543</v>
      </c>
      <c r="B82" s="183" t="s">
        <v>1544</v>
      </c>
      <c r="C82" s="183" t="s">
        <v>1545</v>
      </c>
      <c r="D82" s="183" t="s">
        <v>1546</v>
      </c>
      <c r="E82" s="174">
        <v>15</v>
      </c>
      <c r="F82" s="174" t="s">
        <v>215</v>
      </c>
      <c r="G82" s="178"/>
      <c r="H82" s="178"/>
      <c r="I82" s="178">
        <f t="shared" si="12"/>
        <v>0</v>
      </c>
      <c r="J82" s="178">
        <f t="shared" si="13"/>
        <v>0</v>
      </c>
      <c r="K82" s="178">
        <f t="shared" si="14"/>
        <v>0</v>
      </c>
    </row>
    <row r="83" spans="1:11" ht="12" customHeight="1">
      <c r="A83" s="184" t="s">
        <v>1547</v>
      </c>
      <c r="B83" s="183" t="s">
        <v>1548</v>
      </c>
      <c r="C83" s="183" t="s">
        <v>1549</v>
      </c>
      <c r="D83" s="183" t="s">
        <v>1550</v>
      </c>
      <c r="E83" s="174">
        <v>7</v>
      </c>
      <c r="F83" s="174" t="s">
        <v>215</v>
      </c>
      <c r="G83" s="178"/>
      <c r="H83" s="178"/>
      <c r="I83" s="178">
        <f t="shared" si="12"/>
        <v>0</v>
      </c>
      <c r="J83" s="178">
        <f t="shared" si="13"/>
        <v>0</v>
      </c>
      <c r="K83" s="178">
        <f t="shared" si="14"/>
        <v>0</v>
      </c>
    </row>
    <row r="84" spans="1:11" ht="12" customHeight="1">
      <c r="A84" s="184" t="s">
        <v>1551</v>
      </c>
      <c r="B84" s="183" t="s">
        <v>1552</v>
      </c>
      <c r="C84" s="183" t="s">
        <v>1553</v>
      </c>
      <c r="D84" s="183" t="s">
        <v>1554</v>
      </c>
      <c r="E84" s="174">
        <v>28</v>
      </c>
      <c r="F84" s="174" t="s">
        <v>215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>
      <c r="A85" s="184" t="s">
        <v>1555</v>
      </c>
      <c r="B85" s="175" t="s">
        <v>1556</v>
      </c>
      <c r="C85" s="175" t="s">
        <v>1557</v>
      </c>
      <c r="D85" s="177" t="s">
        <v>1558</v>
      </c>
      <c r="E85" s="174">
        <v>5</v>
      </c>
      <c r="F85" s="174" t="s">
        <v>215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1559</v>
      </c>
      <c r="B86" s="175" t="s">
        <v>1560</v>
      </c>
      <c r="C86" s="175" t="s">
        <v>1561</v>
      </c>
      <c r="D86" s="177" t="s">
        <v>1562</v>
      </c>
      <c r="E86" s="174">
        <v>10</v>
      </c>
      <c r="F86" s="174" t="s">
        <v>215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1563</v>
      </c>
      <c r="B87" s="175" t="s">
        <v>1564</v>
      </c>
      <c r="C87" s="175" t="s">
        <v>1565</v>
      </c>
      <c r="D87" s="177" t="s">
        <v>1566</v>
      </c>
      <c r="E87" s="174">
        <v>1</v>
      </c>
      <c r="F87" s="174" t="s">
        <v>215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>
      <c r="A88" s="184" t="s">
        <v>1567</v>
      </c>
      <c r="B88" s="175" t="s">
        <v>1568</v>
      </c>
      <c r="C88" s="175" t="s">
        <v>1569</v>
      </c>
      <c r="D88" s="177" t="s">
        <v>1570</v>
      </c>
      <c r="E88" s="174">
        <v>1</v>
      </c>
      <c r="F88" s="174" t="s">
        <v>215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>
      <c r="A89" s="184" t="s">
        <v>1571</v>
      </c>
      <c r="B89" s="175" t="s">
        <v>1572</v>
      </c>
      <c r="C89" s="175">
        <v>612117</v>
      </c>
      <c r="D89" s="177" t="s">
        <v>1573</v>
      </c>
      <c r="E89" s="174">
        <v>1</v>
      </c>
      <c r="F89" s="174" t="s">
        <v>215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1574</v>
      </c>
      <c r="B90" s="175" t="s">
        <v>1575</v>
      </c>
      <c r="C90" s="175" t="s">
        <v>1576</v>
      </c>
      <c r="D90" s="177" t="s">
        <v>1577</v>
      </c>
      <c r="E90" s="174">
        <v>6</v>
      </c>
      <c r="F90" s="174" t="s">
        <v>215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1578</v>
      </c>
      <c r="B91" s="175" t="s">
        <v>1579</v>
      </c>
      <c r="C91" s="175" t="s">
        <v>1580</v>
      </c>
      <c r="D91" s="177" t="s">
        <v>1581</v>
      </c>
      <c r="E91" s="174">
        <v>7</v>
      </c>
      <c r="F91" s="174" t="s">
        <v>215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1582</v>
      </c>
      <c r="B92" s="175" t="s">
        <v>1583</v>
      </c>
      <c r="C92" s="175" t="s">
        <v>1584</v>
      </c>
      <c r="D92" s="177" t="s">
        <v>1585</v>
      </c>
      <c r="E92" s="174">
        <v>1</v>
      </c>
      <c r="F92" s="174" t="s">
        <v>215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1586</v>
      </c>
      <c r="B93" s="175" t="s">
        <v>1587</v>
      </c>
      <c r="C93" s="175" t="s">
        <v>1588</v>
      </c>
      <c r="D93" s="177" t="s">
        <v>1589</v>
      </c>
      <c r="E93" s="174">
        <v>3</v>
      </c>
      <c r="F93" s="174" t="s">
        <v>215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 t="s">
        <v>1590</v>
      </c>
      <c r="B94" s="175" t="s">
        <v>1591</v>
      </c>
      <c r="C94" s="175" t="s">
        <v>1592</v>
      </c>
      <c r="D94" s="177" t="s">
        <v>1593</v>
      </c>
      <c r="E94" s="174">
        <v>1</v>
      </c>
      <c r="F94" s="174" t="s">
        <v>215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52"/>
      <c r="B95" s="170" t="s">
        <v>1594</v>
      </c>
      <c r="C95" s="182"/>
      <c r="D95" s="172"/>
      <c r="E95" s="152"/>
      <c r="F95" s="152"/>
      <c r="G95" s="173"/>
      <c r="H95" s="173"/>
      <c r="I95" s="173"/>
      <c r="J95" s="173"/>
      <c r="K95" s="173"/>
    </row>
    <row r="96" spans="1:11" ht="12" customHeight="1">
      <c r="A96" s="174">
        <v>81</v>
      </c>
      <c r="B96" s="175"/>
      <c r="C96" s="175"/>
      <c r="D96" s="177" t="s">
        <v>1595</v>
      </c>
      <c r="E96" s="174">
        <v>15</v>
      </c>
      <c r="F96" s="174" t="s">
        <v>1443</v>
      </c>
      <c r="G96" s="178"/>
      <c r="H96" s="178"/>
      <c r="I96" s="178">
        <f t="shared" ref="I96:I110" si="15">E96*G96</f>
        <v>0</v>
      </c>
      <c r="J96" s="178">
        <f t="shared" ref="J96:J110" si="16">E96*H96</f>
        <v>0</v>
      </c>
      <c r="K96" s="178">
        <f t="shared" ref="K96:K110" si="17">SUM(I96:J96)</f>
        <v>0</v>
      </c>
    </row>
    <row r="97" spans="1:11" ht="12" customHeight="1">
      <c r="A97" s="174">
        <v>82</v>
      </c>
      <c r="B97" s="175"/>
      <c r="C97" s="175"/>
      <c r="D97" s="177" t="s">
        <v>1596</v>
      </c>
      <c r="E97" s="174">
        <v>130</v>
      </c>
      <c r="F97" s="174" t="s">
        <v>1443</v>
      </c>
      <c r="G97" s="178"/>
      <c r="H97" s="178"/>
      <c r="I97" s="178">
        <f t="shared" si="15"/>
        <v>0</v>
      </c>
      <c r="J97" s="178">
        <f t="shared" si="16"/>
        <v>0</v>
      </c>
      <c r="K97" s="178">
        <f t="shared" si="17"/>
        <v>0</v>
      </c>
    </row>
    <row r="98" spans="1:11" ht="12" customHeight="1">
      <c r="A98" s="174">
        <v>83</v>
      </c>
      <c r="B98" s="175"/>
      <c r="C98" s="175"/>
      <c r="D98" s="177" t="s">
        <v>1597</v>
      </c>
      <c r="E98" s="174">
        <v>53</v>
      </c>
      <c r="F98" s="174" t="s">
        <v>215</v>
      </c>
      <c r="G98" s="178"/>
      <c r="H98" s="178"/>
      <c r="I98" s="178">
        <f t="shared" si="15"/>
        <v>0</v>
      </c>
      <c r="J98" s="178">
        <f t="shared" si="16"/>
        <v>0</v>
      </c>
      <c r="K98" s="178">
        <f t="shared" si="17"/>
        <v>0</v>
      </c>
    </row>
    <row r="99" spans="1:11" ht="12" customHeight="1">
      <c r="A99" s="174">
        <v>84</v>
      </c>
      <c r="B99" s="175"/>
      <c r="C99" s="175"/>
      <c r="D99" s="177" t="s">
        <v>1598</v>
      </c>
      <c r="E99" s="174">
        <v>64</v>
      </c>
      <c r="F99" s="174" t="s">
        <v>215</v>
      </c>
      <c r="G99" s="178"/>
      <c r="H99" s="178"/>
      <c r="I99" s="178">
        <f t="shared" si="15"/>
        <v>0</v>
      </c>
      <c r="J99" s="178">
        <f t="shared" si="16"/>
        <v>0</v>
      </c>
      <c r="K99" s="178">
        <f t="shared" si="17"/>
        <v>0</v>
      </c>
    </row>
    <row r="100" spans="1:11" ht="12" customHeight="1">
      <c r="A100" s="174">
        <v>85</v>
      </c>
      <c r="B100" s="175"/>
      <c r="C100" s="175"/>
      <c r="D100" s="177" t="s">
        <v>1599</v>
      </c>
      <c r="E100" s="174">
        <v>2</v>
      </c>
      <c r="F100" s="174" t="s">
        <v>215</v>
      </c>
      <c r="G100" s="178"/>
      <c r="H100" s="178"/>
      <c r="I100" s="178">
        <f t="shared" si="15"/>
        <v>0</v>
      </c>
      <c r="J100" s="178">
        <f t="shared" si="16"/>
        <v>0</v>
      </c>
      <c r="K100" s="178">
        <f t="shared" si="17"/>
        <v>0</v>
      </c>
    </row>
    <row r="101" spans="1:11" ht="12" customHeight="1">
      <c r="A101" s="174">
        <v>86</v>
      </c>
      <c r="B101" s="175"/>
      <c r="C101" s="175"/>
      <c r="D101" s="177" t="s">
        <v>1600</v>
      </c>
      <c r="E101" s="174">
        <v>16</v>
      </c>
      <c r="F101" s="174" t="s">
        <v>1601</v>
      </c>
      <c r="G101" s="178"/>
      <c r="H101" s="178"/>
      <c r="I101" s="178">
        <f t="shared" si="15"/>
        <v>0</v>
      </c>
      <c r="J101" s="178">
        <f t="shared" si="16"/>
        <v>0</v>
      </c>
      <c r="K101" s="178">
        <f t="shared" si="17"/>
        <v>0</v>
      </c>
    </row>
    <row r="102" spans="1:11" ht="12" customHeight="1">
      <c r="A102" s="174">
        <v>87</v>
      </c>
      <c r="B102" s="175"/>
      <c r="C102" s="175"/>
      <c r="D102" s="177" t="s">
        <v>1602</v>
      </c>
      <c r="E102" s="174">
        <v>1</v>
      </c>
      <c r="F102" s="174" t="s">
        <v>215</v>
      </c>
      <c r="G102" s="178"/>
      <c r="H102" s="178"/>
      <c r="I102" s="178">
        <f t="shared" si="15"/>
        <v>0</v>
      </c>
      <c r="J102" s="178">
        <f t="shared" si="16"/>
        <v>0</v>
      </c>
      <c r="K102" s="178">
        <f t="shared" si="17"/>
        <v>0</v>
      </c>
    </row>
    <row r="103" spans="1:11" ht="24" customHeight="1">
      <c r="A103" s="174">
        <v>88</v>
      </c>
      <c r="B103" s="188" t="s">
        <v>1603</v>
      </c>
      <c r="C103" s="188"/>
      <c r="D103" s="177" t="s">
        <v>1604</v>
      </c>
      <c r="E103" s="174">
        <v>16</v>
      </c>
      <c r="F103" s="174" t="s">
        <v>1601</v>
      </c>
      <c r="G103" s="178"/>
      <c r="H103" s="178"/>
      <c r="I103" s="178">
        <f t="shared" si="15"/>
        <v>0</v>
      </c>
      <c r="J103" s="178">
        <f t="shared" si="16"/>
        <v>0</v>
      </c>
      <c r="K103" s="178">
        <f t="shared" si="17"/>
        <v>0</v>
      </c>
    </row>
    <row r="104" spans="1:11" ht="12" customHeight="1">
      <c r="A104" s="174">
        <v>89</v>
      </c>
      <c r="B104" s="175"/>
      <c r="C104" s="189"/>
      <c r="D104" s="177" t="s">
        <v>1605</v>
      </c>
      <c r="E104" s="174">
        <v>10</v>
      </c>
      <c r="F104" s="186" t="s">
        <v>1443</v>
      </c>
      <c r="G104" s="178"/>
      <c r="H104" s="178"/>
      <c r="I104" s="178">
        <f t="shared" si="15"/>
        <v>0</v>
      </c>
      <c r="J104" s="178">
        <f t="shared" si="16"/>
        <v>0</v>
      </c>
      <c r="K104" s="178">
        <f t="shared" si="17"/>
        <v>0</v>
      </c>
    </row>
    <row r="105" spans="1:11" ht="12" customHeight="1">
      <c r="A105" s="174">
        <v>90</v>
      </c>
      <c r="B105" s="175"/>
      <c r="C105" s="189"/>
      <c r="D105" s="177" t="s">
        <v>1606</v>
      </c>
      <c r="E105" s="174">
        <v>55</v>
      </c>
      <c r="F105" s="186" t="s">
        <v>1443</v>
      </c>
      <c r="G105" s="178"/>
      <c r="H105" s="178"/>
      <c r="I105" s="178">
        <f t="shared" si="15"/>
        <v>0</v>
      </c>
      <c r="J105" s="178">
        <f t="shared" si="16"/>
        <v>0</v>
      </c>
      <c r="K105" s="178">
        <f t="shared" si="17"/>
        <v>0</v>
      </c>
    </row>
    <row r="106" spans="1:11" ht="12" customHeight="1">
      <c r="A106" s="174">
        <v>91</v>
      </c>
      <c r="B106" s="175"/>
      <c r="C106" s="189"/>
      <c r="D106" s="177" t="s">
        <v>1607</v>
      </c>
      <c r="E106" s="174">
        <v>20</v>
      </c>
      <c r="F106" s="186" t="s">
        <v>1443</v>
      </c>
      <c r="G106" s="178"/>
      <c r="H106" s="178"/>
      <c r="I106" s="178">
        <f t="shared" si="15"/>
        <v>0</v>
      </c>
      <c r="J106" s="178">
        <f t="shared" si="16"/>
        <v>0</v>
      </c>
      <c r="K106" s="178">
        <f t="shared" si="17"/>
        <v>0</v>
      </c>
    </row>
    <row r="107" spans="1:11" ht="12" customHeight="1">
      <c r="A107" s="174">
        <v>92</v>
      </c>
      <c r="B107" s="175"/>
      <c r="C107" s="189"/>
      <c r="D107" s="177" t="s">
        <v>1608</v>
      </c>
      <c r="E107" s="174">
        <v>10</v>
      </c>
      <c r="F107" s="186" t="s">
        <v>1443</v>
      </c>
      <c r="G107" s="178"/>
      <c r="H107" s="178"/>
      <c r="I107" s="178">
        <f t="shared" si="15"/>
        <v>0</v>
      </c>
      <c r="J107" s="178">
        <f t="shared" si="16"/>
        <v>0</v>
      </c>
      <c r="K107" s="178">
        <f t="shared" si="17"/>
        <v>0</v>
      </c>
    </row>
    <row r="108" spans="1:11" ht="12" customHeight="1">
      <c r="A108" s="174">
        <v>93</v>
      </c>
      <c r="B108" s="175"/>
      <c r="C108" s="189"/>
      <c r="D108" s="177" t="s">
        <v>1609</v>
      </c>
      <c r="E108" s="174">
        <v>10</v>
      </c>
      <c r="F108" s="186" t="s">
        <v>1443</v>
      </c>
      <c r="G108" s="178"/>
      <c r="H108" s="178"/>
      <c r="I108" s="178">
        <f t="shared" si="15"/>
        <v>0</v>
      </c>
      <c r="J108" s="178">
        <f t="shared" si="16"/>
        <v>0</v>
      </c>
      <c r="K108" s="178">
        <f t="shared" si="17"/>
        <v>0</v>
      </c>
    </row>
    <row r="109" spans="1:11" ht="12" customHeight="1">
      <c r="A109" s="174">
        <v>94</v>
      </c>
      <c r="B109" s="175"/>
      <c r="C109" s="189"/>
      <c r="D109" s="177" t="s">
        <v>1610</v>
      </c>
      <c r="E109" s="174">
        <v>10</v>
      </c>
      <c r="F109" s="186" t="s">
        <v>1443</v>
      </c>
      <c r="G109" s="178"/>
      <c r="H109" s="178"/>
      <c r="I109" s="178">
        <f t="shared" si="15"/>
        <v>0</v>
      </c>
      <c r="J109" s="178">
        <f t="shared" si="16"/>
        <v>0</v>
      </c>
      <c r="K109" s="178">
        <f t="shared" si="17"/>
        <v>0</v>
      </c>
    </row>
    <row r="110" spans="1:11" ht="12" customHeight="1">
      <c r="A110" s="174">
        <v>95</v>
      </c>
      <c r="B110" s="175"/>
      <c r="C110" s="189"/>
      <c r="D110" s="177" t="s">
        <v>1611</v>
      </c>
      <c r="E110" s="174">
        <v>10</v>
      </c>
      <c r="F110" s="186" t="s">
        <v>1443</v>
      </c>
      <c r="G110" s="178"/>
      <c r="H110" s="178"/>
      <c r="I110" s="178">
        <f t="shared" si="15"/>
        <v>0</v>
      </c>
      <c r="J110" s="178">
        <f t="shared" si="16"/>
        <v>0</v>
      </c>
      <c r="K110" s="178">
        <f t="shared" si="17"/>
        <v>0</v>
      </c>
    </row>
    <row r="111" spans="1:11" ht="24" customHeight="1">
      <c r="A111" s="190"/>
      <c r="B111" s="191" t="s">
        <v>1612</v>
      </c>
      <c r="C111" s="192"/>
      <c r="D111" s="193"/>
      <c r="E111" s="152"/>
      <c r="F111" s="194"/>
      <c r="G111" s="173"/>
      <c r="H111" s="173"/>
      <c r="I111" s="173"/>
      <c r="J111" s="173"/>
      <c r="K111" s="173"/>
    </row>
    <row r="112" spans="1:11" ht="24" customHeight="1">
      <c r="A112" s="184" t="s">
        <v>1613</v>
      </c>
      <c r="B112" s="175" t="s">
        <v>1614</v>
      </c>
      <c r="C112" s="175">
        <v>18806</v>
      </c>
      <c r="D112" s="177" t="s">
        <v>1615</v>
      </c>
      <c r="E112" s="174">
        <v>1</v>
      </c>
      <c r="F112" s="174" t="s">
        <v>215</v>
      </c>
      <c r="G112" s="178"/>
      <c r="H112" s="178"/>
      <c r="I112" s="178">
        <f t="shared" ref="I112:I138" si="18">E112*G112</f>
        <v>0</v>
      </c>
      <c r="J112" s="178">
        <f t="shared" ref="J112:J138" si="19">E112*H112</f>
        <v>0</v>
      </c>
      <c r="K112" s="178">
        <f t="shared" ref="K112:K138" si="20">SUM(I112:J112)</f>
        <v>0</v>
      </c>
    </row>
    <row r="113" spans="1:11" ht="24" customHeight="1">
      <c r="A113" s="184" t="s">
        <v>1616</v>
      </c>
      <c r="B113" s="175" t="s">
        <v>1617</v>
      </c>
      <c r="C113" s="175">
        <v>18896</v>
      </c>
      <c r="D113" s="177" t="s">
        <v>1618</v>
      </c>
      <c r="E113" s="174">
        <v>1</v>
      </c>
      <c r="F113" s="174" t="s">
        <v>215</v>
      </c>
      <c r="G113" s="178"/>
      <c r="H113" s="178"/>
      <c r="I113" s="178">
        <f t="shared" si="18"/>
        <v>0</v>
      </c>
      <c r="J113" s="178">
        <f t="shared" si="19"/>
        <v>0</v>
      </c>
      <c r="K113" s="178">
        <f t="shared" si="20"/>
        <v>0</v>
      </c>
    </row>
    <row r="114" spans="1:11" ht="24" customHeight="1">
      <c r="A114" s="184" t="s">
        <v>1619</v>
      </c>
      <c r="B114" s="175" t="s">
        <v>1620</v>
      </c>
      <c r="C114" s="175">
        <v>18809</v>
      </c>
      <c r="D114" s="177" t="s">
        <v>1621</v>
      </c>
      <c r="E114" s="174">
        <v>3</v>
      </c>
      <c r="F114" s="174" t="s">
        <v>215</v>
      </c>
      <c r="G114" s="178"/>
      <c r="H114" s="178"/>
      <c r="I114" s="178">
        <f t="shared" si="18"/>
        <v>0</v>
      </c>
      <c r="J114" s="178">
        <f t="shared" si="19"/>
        <v>0</v>
      </c>
      <c r="K114" s="178">
        <f t="shared" si="20"/>
        <v>0</v>
      </c>
    </row>
    <row r="115" spans="1:11" ht="12" customHeight="1">
      <c r="A115" s="184" t="s">
        <v>309</v>
      </c>
      <c r="B115" s="175" t="s">
        <v>1622</v>
      </c>
      <c r="C115" s="175">
        <v>19799</v>
      </c>
      <c r="D115" s="177" t="s">
        <v>1623</v>
      </c>
      <c r="E115" s="174">
        <v>1</v>
      </c>
      <c r="F115" s="174" t="s">
        <v>1245</v>
      </c>
      <c r="G115" s="178"/>
      <c r="H115" s="178"/>
      <c r="I115" s="178">
        <f t="shared" si="18"/>
        <v>0</v>
      </c>
      <c r="J115" s="178">
        <f t="shared" si="19"/>
        <v>0</v>
      </c>
      <c r="K115" s="178">
        <f t="shared" si="20"/>
        <v>0</v>
      </c>
    </row>
    <row r="116" spans="1:11" ht="12" customHeight="1">
      <c r="A116" s="184" t="s">
        <v>1624</v>
      </c>
      <c r="B116" s="175" t="s">
        <v>1625</v>
      </c>
      <c r="C116" s="175">
        <v>406469</v>
      </c>
      <c r="D116" s="177" t="s">
        <v>1626</v>
      </c>
      <c r="E116" s="174">
        <v>1</v>
      </c>
      <c r="F116" s="174" t="s">
        <v>215</v>
      </c>
      <c r="G116" s="178"/>
      <c r="H116" s="178"/>
      <c r="I116" s="178">
        <f t="shared" si="18"/>
        <v>0</v>
      </c>
      <c r="J116" s="178">
        <f t="shared" si="19"/>
        <v>0</v>
      </c>
      <c r="K116" s="178">
        <f t="shared" si="20"/>
        <v>0</v>
      </c>
    </row>
    <row r="117" spans="1:11" ht="24" customHeight="1">
      <c r="A117" s="184" t="s">
        <v>1627</v>
      </c>
      <c r="B117" s="175"/>
      <c r="C117" s="183" t="s">
        <v>1628</v>
      </c>
      <c r="D117" s="177" t="s">
        <v>1629</v>
      </c>
      <c r="E117" s="174">
        <v>1</v>
      </c>
      <c r="F117" s="174" t="s">
        <v>215</v>
      </c>
      <c r="G117" s="178"/>
      <c r="H117" s="178"/>
      <c r="I117" s="178">
        <f t="shared" si="18"/>
        <v>0</v>
      </c>
      <c r="J117" s="178">
        <f t="shared" si="19"/>
        <v>0</v>
      </c>
      <c r="K117" s="178">
        <f t="shared" si="20"/>
        <v>0</v>
      </c>
    </row>
    <row r="118" spans="1:11" ht="24" customHeight="1">
      <c r="A118" s="184" t="s">
        <v>1630</v>
      </c>
      <c r="B118" s="175"/>
      <c r="C118" s="183" t="s">
        <v>1631</v>
      </c>
      <c r="D118" s="177" t="s">
        <v>1632</v>
      </c>
      <c r="E118" s="174">
        <v>1</v>
      </c>
      <c r="F118" s="174" t="s">
        <v>215</v>
      </c>
      <c r="G118" s="178"/>
      <c r="H118" s="178"/>
      <c r="I118" s="178">
        <f t="shared" si="18"/>
        <v>0</v>
      </c>
      <c r="J118" s="178">
        <f t="shared" si="19"/>
        <v>0</v>
      </c>
      <c r="K118" s="178">
        <f t="shared" si="20"/>
        <v>0</v>
      </c>
    </row>
    <row r="119" spans="1:11" ht="24" customHeight="1">
      <c r="A119" s="184" t="s">
        <v>1633</v>
      </c>
      <c r="B119" s="175" t="s">
        <v>1634</v>
      </c>
      <c r="C119" s="183"/>
      <c r="D119" s="177" t="s">
        <v>1635</v>
      </c>
      <c r="E119" s="174">
        <v>2</v>
      </c>
      <c r="F119" s="174" t="s">
        <v>215</v>
      </c>
      <c r="G119" s="178"/>
      <c r="H119" s="178"/>
      <c r="I119" s="178">
        <f t="shared" si="18"/>
        <v>0</v>
      </c>
      <c r="J119" s="178">
        <f t="shared" si="19"/>
        <v>0</v>
      </c>
      <c r="K119" s="178">
        <f t="shared" si="20"/>
        <v>0</v>
      </c>
    </row>
    <row r="120" spans="1:11" ht="12" customHeight="1">
      <c r="A120" s="184" t="s">
        <v>1636</v>
      </c>
      <c r="B120" s="175" t="s">
        <v>1637</v>
      </c>
      <c r="C120" s="175">
        <v>403408</v>
      </c>
      <c r="D120" s="177" t="s">
        <v>1638</v>
      </c>
      <c r="E120" s="174">
        <v>1</v>
      </c>
      <c r="F120" s="174" t="s">
        <v>215</v>
      </c>
      <c r="G120" s="178"/>
      <c r="H120" s="178"/>
      <c r="I120" s="178">
        <f t="shared" si="18"/>
        <v>0</v>
      </c>
      <c r="J120" s="178">
        <f t="shared" si="19"/>
        <v>0</v>
      </c>
      <c r="K120" s="178">
        <f t="shared" si="20"/>
        <v>0</v>
      </c>
    </row>
    <row r="121" spans="1:11" ht="12" customHeight="1">
      <c r="A121" s="184" t="s">
        <v>1639</v>
      </c>
      <c r="B121" s="175" t="s">
        <v>1640</v>
      </c>
      <c r="C121" s="175">
        <v>403405</v>
      </c>
      <c r="D121" s="177" t="s">
        <v>1641</v>
      </c>
      <c r="E121" s="174">
        <v>1</v>
      </c>
      <c r="F121" s="174" t="s">
        <v>215</v>
      </c>
      <c r="G121" s="178"/>
      <c r="H121" s="178"/>
      <c r="I121" s="178">
        <f t="shared" si="18"/>
        <v>0</v>
      </c>
      <c r="J121" s="178">
        <f t="shared" si="19"/>
        <v>0</v>
      </c>
      <c r="K121" s="178">
        <f t="shared" si="20"/>
        <v>0</v>
      </c>
    </row>
    <row r="122" spans="1:11" ht="12" customHeight="1">
      <c r="A122" s="184" t="s">
        <v>1642</v>
      </c>
      <c r="B122" s="175" t="s">
        <v>1643</v>
      </c>
      <c r="C122" s="175">
        <v>403403</v>
      </c>
      <c r="D122" s="177" t="s">
        <v>1644</v>
      </c>
      <c r="E122" s="174">
        <v>3</v>
      </c>
      <c r="F122" s="174" t="s">
        <v>215</v>
      </c>
      <c r="G122" s="178"/>
      <c r="H122" s="178"/>
      <c r="I122" s="178">
        <f t="shared" si="18"/>
        <v>0</v>
      </c>
      <c r="J122" s="178">
        <f t="shared" si="19"/>
        <v>0</v>
      </c>
      <c r="K122" s="178">
        <f t="shared" si="20"/>
        <v>0</v>
      </c>
    </row>
    <row r="123" spans="1:11" ht="24" customHeight="1">
      <c r="A123" s="184" t="s">
        <v>1645</v>
      </c>
      <c r="B123" s="175"/>
      <c r="C123" s="183"/>
      <c r="D123" s="177" t="s">
        <v>1646</v>
      </c>
      <c r="E123" s="174">
        <v>3</v>
      </c>
      <c r="F123" s="174" t="s">
        <v>215</v>
      </c>
      <c r="G123" s="178"/>
      <c r="H123" s="178"/>
      <c r="I123" s="178">
        <f t="shared" si="18"/>
        <v>0</v>
      </c>
      <c r="J123" s="178">
        <f t="shared" si="19"/>
        <v>0</v>
      </c>
      <c r="K123" s="178">
        <f t="shared" si="20"/>
        <v>0</v>
      </c>
    </row>
    <row r="124" spans="1:11" ht="24" customHeight="1">
      <c r="A124" s="184" t="s">
        <v>1647</v>
      </c>
      <c r="B124" s="175"/>
      <c r="C124" s="175" t="s">
        <v>1648</v>
      </c>
      <c r="D124" s="177" t="s">
        <v>1649</v>
      </c>
      <c r="E124" s="174">
        <v>1</v>
      </c>
      <c r="F124" s="174" t="s">
        <v>215</v>
      </c>
      <c r="G124" s="178"/>
      <c r="H124" s="178"/>
      <c r="I124" s="178">
        <f t="shared" si="18"/>
        <v>0</v>
      </c>
      <c r="J124" s="178">
        <f t="shared" si="19"/>
        <v>0</v>
      </c>
      <c r="K124" s="178">
        <f t="shared" si="20"/>
        <v>0</v>
      </c>
    </row>
    <row r="125" spans="1:11" ht="24" customHeight="1">
      <c r="A125" s="184" t="s">
        <v>1650</v>
      </c>
      <c r="B125" s="175"/>
      <c r="C125" s="183" t="s">
        <v>1651</v>
      </c>
      <c r="D125" s="177" t="s">
        <v>1652</v>
      </c>
      <c r="E125" s="174">
        <v>1</v>
      </c>
      <c r="F125" s="174" t="s">
        <v>215</v>
      </c>
      <c r="G125" s="178"/>
      <c r="H125" s="178"/>
      <c r="I125" s="178">
        <f t="shared" si="18"/>
        <v>0</v>
      </c>
      <c r="J125" s="178">
        <f t="shared" si="19"/>
        <v>0</v>
      </c>
      <c r="K125" s="178">
        <f t="shared" si="20"/>
        <v>0</v>
      </c>
    </row>
    <row r="126" spans="1:11" ht="24" customHeight="1">
      <c r="A126" s="184" t="s">
        <v>1653</v>
      </c>
      <c r="B126" s="175"/>
      <c r="C126" s="183" t="s">
        <v>1654</v>
      </c>
      <c r="D126" s="177" t="s">
        <v>1655</v>
      </c>
      <c r="E126" s="174">
        <v>1</v>
      </c>
      <c r="F126" s="174" t="s">
        <v>215</v>
      </c>
      <c r="G126" s="178"/>
      <c r="H126" s="178"/>
      <c r="I126" s="178">
        <f t="shared" si="18"/>
        <v>0</v>
      </c>
      <c r="J126" s="178">
        <f t="shared" si="19"/>
        <v>0</v>
      </c>
      <c r="K126" s="178">
        <f t="shared" si="20"/>
        <v>0</v>
      </c>
    </row>
    <row r="127" spans="1:11" ht="12" customHeight="1">
      <c r="A127" s="184" t="s">
        <v>1656</v>
      </c>
      <c r="B127" s="175" t="s">
        <v>1657</v>
      </c>
      <c r="C127" s="175">
        <v>4012591772088</v>
      </c>
      <c r="D127" s="177" t="s">
        <v>1658</v>
      </c>
      <c r="E127" s="174">
        <v>2</v>
      </c>
      <c r="F127" s="174" t="s">
        <v>215</v>
      </c>
      <c r="G127" s="178"/>
      <c r="H127" s="178"/>
      <c r="I127" s="178">
        <f t="shared" si="18"/>
        <v>0</v>
      </c>
      <c r="J127" s="178">
        <f t="shared" si="19"/>
        <v>0</v>
      </c>
      <c r="K127" s="178">
        <f t="shared" si="20"/>
        <v>0</v>
      </c>
    </row>
    <row r="128" spans="1:11" ht="12" customHeight="1">
      <c r="A128" s="184" t="s">
        <v>1659</v>
      </c>
      <c r="B128" s="175" t="s">
        <v>1660</v>
      </c>
      <c r="C128" s="175">
        <v>4012591772118</v>
      </c>
      <c r="D128" s="177" t="s">
        <v>1658</v>
      </c>
      <c r="E128" s="174">
        <v>3</v>
      </c>
      <c r="F128" s="174" t="s">
        <v>215</v>
      </c>
      <c r="G128" s="178"/>
      <c r="H128" s="178"/>
      <c r="I128" s="178">
        <f t="shared" si="18"/>
        <v>0</v>
      </c>
      <c r="J128" s="178">
        <f t="shared" si="19"/>
        <v>0</v>
      </c>
      <c r="K128" s="178">
        <f t="shared" si="20"/>
        <v>0</v>
      </c>
    </row>
    <row r="129" spans="1:11" ht="12" customHeight="1">
      <c r="A129" s="184" t="s">
        <v>1661</v>
      </c>
      <c r="B129" s="175" t="s">
        <v>1662</v>
      </c>
      <c r="C129" s="175">
        <v>4012591772125</v>
      </c>
      <c r="D129" s="177" t="s">
        <v>1658</v>
      </c>
      <c r="E129" s="174">
        <v>1</v>
      </c>
      <c r="F129" s="174" t="s">
        <v>215</v>
      </c>
      <c r="G129" s="178"/>
      <c r="H129" s="178"/>
      <c r="I129" s="178">
        <f t="shared" si="18"/>
        <v>0</v>
      </c>
      <c r="J129" s="178">
        <f t="shared" si="19"/>
        <v>0</v>
      </c>
      <c r="K129" s="178">
        <f t="shared" si="20"/>
        <v>0</v>
      </c>
    </row>
    <row r="130" spans="1:11" ht="12" customHeight="1">
      <c r="A130" s="184" t="s">
        <v>1663</v>
      </c>
      <c r="B130" s="175" t="s">
        <v>1664</v>
      </c>
      <c r="C130" s="175">
        <v>4012591772132</v>
      </c>
      <c r="D130" s="177" t="s">
        <v>1658</v>
      </c>
      <c r="E130" s="174">
        <v>2</v>
      </c>
      <c r="F130" s="174" t="s">
        <v>215</v>
      </c>
      <c r="G130" s="178"/>
      <c r="H130" s="178"/>
      <c r="I130" s="178">
        <f t="shared" si="18"/>
        <v>0</v>
      </c>
      <c r="J130" s="178">
        <f t="shared" si="19"/>
        <v>0</v>
      </c>
      <c r="K130" s="178">
        <f t="shared" si="20"/>
        <v>0</v>
      </c>
    </row>
    <row r="131" spans="1:11" ht="12" customHeight="1">
      <c r="A131" s="184" t="s">
        <v>1665</v>
      </c>
      <c r="B131" s="175"/>
      <c r="C131" s="175"/>
      <c r="D131" s="177" t="s">
        <v>1666</v>
      </c>
      <c r="E131" s="174">
        <v>14</v>
      </c>
      <c r="F131" s="174" t="s">
        <v>215</v>
      </c>
      <c r="G131" s="178"/>
      <c r="H131" s="178"/>
      <c r="I131" s="178">
        <f t="shared" si="18"/>
        <v>0</v>
      </c>
      <c r="J131" s="178">
        <f t="shared" si="19"/>
        <v>0</v>
      </c>
      <c r="K131" s="178">
        <f t="shared" si="20"/>
        <v>0</v>
      </c>
    </row>
    <row r="132" spans="1:11" ht="12" customHeight="1">
      <c r="A132" s="184" t="s">
        <v>1667</v>
      </c>
      <c r="B132" s="175"/>
      <c r="C132" s="175"/>
      <c r="D132" s="177" t="s">
        <v>1668</v>
      </c>
      <c r="E132" s="174">
        <v>1</v>
      </c>
      <c r="F132" s="174" t="s">
        <v>215</v>
      </c>
      <c r="G132" s="178"/>
      <c r="H132" s="178"/>
      <c r="I132" s="178">
        <f t="shared" si="18"/>
        <v>0</v>
      </c>
      <c r="J132" s="178">
        <f t="shared" si="19"/>
        <v>0</v>
      </c>
      <c r="K132" s="178">
        <f t="shared" si="20"/>
        <v>0</v>
      </c>
    </row>
    <row r="133" spans="1:11" ht="12" customHeight="1">
      <c r="A133" s="184" t="s">
        <v>1669</v>
      </c>
      <c r="B133" s="175"/>
      <c r="C133" s="175"/>
      <c r="D133" s="177" t="s">
        <v>1670</v>
      </c>
      <c r="E133" s="174">
        <v>1</v>
      </c>
      <c r="F133" s="174" t="s">
        <v>215</v>
      </c>
      <c r="G133" s="178"/>
      <c r="H133" s="178"/>
      <c r="I133" s="178">
        <f t="shared" si="18"/>
        <v>0</v>
      </c>
      <c r="J133" s="178">
        <f t="shared" si="19"/>
        <v>0</v>
      </c>
      <c r="K133" s="178">
        <f t="shared" si="20"/>
        <v>0</v>
      </c>
    </row>
    <row r="134" spans="1:11" ht="12" customHeight="1">
      <c r="A134" s="184" t="s">
        <v>1671</v>
      </c>
      <c r="B134" s="175"/>
      <c r="C134" s="175"/>
      <c r="D134" s="177" t="s">
        <v>1672</v>
      </c>
      <c r="E134" s="174">
        <v>3</v>
      </c>
      <c r="F134" s="174" t="s">
        <v>215</v>
      </c>
      <c r="G134" s="178"/>
      <c r="H134" s="178"/>
      <c r="I134" s="178">
        <f t="shared" si="18"/>
        <v>0</v>
      </c>
      <c r="J134" s="178">
        <f t="shared" si="19"/>
        <v>0</v>
      </c>
      <c r="K134" s="178">
        <f t="shared" si="20"/>
        <v>0</v>
      </c>
    </row>
    <row r="135" spans="1:11" ht="12" customHeight="1">
      <c r="A135" s="184" t="s">
        <v>1673</v>
      </c>
      <c r="B135" s="175"/>
      <c r="C135" s="175"/>
      <c r="D135" s="177" t="s">
        <v>1674</v>
      </c>
      <c r="E135" s="174">
        <v>3</v>
      </c>
      <c r="F135" s="174" t="s">
        <v>215</v>
      </c>
      <c r="G135" s="178"/>
      <c r="H135" s="178"/>
      <c r="I135" s="178">
        <f t="shared" si="18"/>
        <v>0</v>
      </c>
      <c r="J135" s="178">
        <f t="shared" si="19"/>
        <v>0</v>
      </c>
      <c r="K135" s="178">
        <f t="shared" si="20"/>
        <v>0</v>
      </c>
    </row>
    <row r="136" spans="1:11" ht="12" customHeight="1">
      <c r="A136" s="184" t="s">
        <v>1675</v>
      </c>
      <c r="B136" s="175"/>
      <c r="C136" s="175"/>
      <c r="D136" s="177" t="s">
        <v>1676</v>
      </c>
      <c r="E136" s="174">
        <v>1</v>
      </c>
      <c r="F136" s="174" t="s">
        <v>215</v>
      </c>
      <c r="G136" s="178"/>
      <c r="H136" s="178"/>
      <c r="I136" s="178">
        <f t="shared" si="18"/>
        <v>0</v>
      </c>
      <c r="J136" s="178">
        <f t="shared" si="19"/>
        <v>0</v>
      </c>
      <c r="K136" s="178">
        <f t="shared" si="20"/>
        <v>0</v>
      </c>
    </row>
    <row r="137" spans="1:11" ht="12" customHeight="1">
      <c r="A137" s="184" t="s">
        <v>1677</v>
      </c>
      <c r="B137" s="175"/>
      <c r="C137" s="175"/>
      <c r="D137" s="177" t="s">
        <v>1678</v>
      </c>
      <c r="E137" s="174">
        <v>1</v>
      </c>
      <c r="F137" s="174" t="s">
        <v>215</v>
      </c>
      <c r="G137" s="178"/>
      <c r="H137" s="178"/>
      <c r="I137" s="178">
        <f t="shared" si="18"/>
        <v>0</v>
      </c>
      <c r="J137" s="178">
        <f t="shared" si="19"/>
        <v>0</v>
      </c>
      <c r="K137" s="178">
        <f t="shared" si="20"/>
        <v>0</v>
      </c>
    </row>
    <row r="138" spans="1:11" ht="12" customHeight="1">
      <c r="A138" s="184" t="s">
        <v>1679</v>
      </c>
      <c r="B138" s="175"/>
      <c r="C138" s="175"/>
      <c r="D138" s="177" t="s">
        <v>1680</v>
      </c>
      <c r="E138" s="174">
        <v>1</v>
      </c>
      <c r="F138" s="174" t="s">
        <v>215</v>
      </c>
      <c r="G138" s="178"/>
      <c r="H138" s="178"/>
      <c r="I138" s="178">
        <f t="shared" si="18"/>
        <v>0</v>
      </c>
      <c r="J138" s="178">
        <f t="shared" si="19"/>
        <v>0</v>
      </c>
      <c r="K138" s="178">
        <f t="shared" si="20"/>
        <v>0</v>
      </c>
    </row>
    <row r="139" spans="1:11" ht="12">
      <c r="A139" s="190"/>
      <c r="B139" s="191" t="s">
        <v>1681</v>
      </c>
      <c r="C139" s="192"/>
      <c r="D139" s="193"/>
      <c r="E139" s="152"/>
      <c r="F139" s="194"/>
      <c r="G139" s="173"/>
      <c r="H139" s="173"/>
      <c r="I139" s="173"/>
      <c r="J139" s="173"/>
      <c r="K139" s="173"/>
    </row>
    <row r="140" spans="1:11" ht="24" customHeight="1">
      <c r="A140" s="184" t="s">
        <v>1682</v>
      </c>
      <c r="B140" s="175" t="s">
        <v>1683</v>
      </c>
      <c r="C140" s="175">
        <v>283034</v>
      </c>
      <c r="D140" s="177" t="s">
        <v>1684</v>
      </c>
      <c r="E140" s="174">
        <v>1</v>
      </c>
      <c r="F140" s="174" t="s">
        <v>215</v>
      </c>
      <c r="G140" s="178"/>
      <c r="H140" s="178"/>
      <c r="I140" s="178">
        <f t="shared" ref="I140:I177" si="21">E140*G140</f>
        <v>0</v>
      </c>
      <c r="J140" s="178">
        <f t="shared" ref="J140:J177" si="22">E140*H140</f>
        <v>0</v>
      </c>
      <c r="K140" s="178">
        <f t="shared" ref="K140:K177" si="23">SUM(I140:J140)</f>
        <v>0</v>
      </c>
    </row>
    <row r="141" spans="1:11" ht="12" customHeight="1">
      <c r="A141" s="184" t="s">
        <v>1685</v>
      </c>
      <c r="B141" s="175" t="s">
        <v>1686</v>
      </c>
      <c r="C141" s="175">
        <v>8595090550945</v>
      </c>
      <c r="D141" s="177" t="s">
        <v>1687</v>
      </c>
      <c r="E141" s="174">
        <v>1</v>
      </c>
      <c r="F141" s="174" t="s">
        <v>215</v>
      </c>
      <c r="G141" s="178"/>
      <c r="H141" s="178"/>
      <c r="I141" s="178">
        <f t="shared" si="21"/>
        <v>0</v>
      </c>
      <c r="J141" s="178">
        <f t="shared" si="22"/>
        <v>0</v>
      </c>
      <c r="K141" s="178">
        <f t="shared" si="23"/>
        <v>0</v>
      </c>
    </row>
    <row r="142" spans="1:11" ht="12" customHeight="1">
      <c r="A142" s="184" t="s">
        <v>1688</v>
      </c>
      <c r="B142" s="175" t="s">
        <v>1689</v>
      </c>
      <c r="C142" s="175">
        <v>5093594</v>
      </c>
      <c r="D142" s="177" t="s">
        <v>1690</v>
      </c>
      <c r="E142" s="174">
        <v>1</v>
      </c>
      <c r="F142" s="174" t="s">
        <v>215</v>
      </c>
      <c r="G142" s="178"/>
      <c r="H142" s="178"/>
      <c r="I142" s="178">
        <f t="shared" si="21"/>
        <v>0</v>
      </c>
      <c r="J142" s="178">
        <f t="shared" si="22"/>
        <v>0</v>
      </c>
      <c r="K142" s="178">
        <f t="shared" si="23"/>
        <v>0</v>
      </c>
    </row>
    <row r="143" spans="1:11" ht="12" customHeight="1">
      <c r="A143" s="184" t="s">
        <v>1691</v>
      </c>
      <c r="B143" s="175" t="s">
        <v>1692</v>
      </c>
      <c r="C143" s="175">
        <v>406467</v>
      </c>
      <c r="D143" s="177" t="s">
        <v>1693</v>
      </c>
      <c r="E143" s="174">
        <v>2</v>
      </c>
      <c r="F143" s="174" t="s">
        <v>215</v>
      </c>
      <c r="G143" s="178"/>
      <c r="H143" s="178"/>
      <c r="I143" s="178">
        <f t="shared" si="21"/>
        <v>0</v>
      </c>
      <c r="J143" s="178">
        <f t="shared" si="22"/>
        <v>0</v>
      </c>
      <c r="K143" s="178">
        <f t="shared" si="23"/>
        <v>0</v>
      </c>
    </row>
    <row r="144" spans="1:11" ht="12" customHeight="1">
      <c r="A144" s="184" t="s">
        <v>1694</v>
      </c>
      <c r="B144" s="175" t="s">
        <v>1695</v>
      </c>
      <c r="C144" s="175">
        <v>403545</v>
      </c>
      <c r="D144" s="177" t="s">
        <v>1696</v>
      </c>
      <c r="E144" s="174">
        <v>2</v>
      </c>
      <c r="F144" s="174" t="s">
        <v>215</v>
      </c>
      <c r="G144" s="178"/>
      <c r="H144" s="178"/>
      <c r="I144" s="178">
        <f t="shared" si="21"/>
        <v>0</v>
      </c>
      <c r="J144" s="178">
        <f t="shared" si="22"/>
        <v>0</v>
      </c>
      <c r="K144" s="178">
        <f t="shared" si="23"/>
        <v>0</v>
      </c>
    </row>
    <row r="145" spans="1:11" ht="12" customHeight="1">
      <c r="A145" s="184" t="s">
        <v>1697</v>
      </c>
      <c r="B145" s="175" t="s">
        <v>1698</v>
      </c>
      <c r="C145" s="175">
        <v>403353</v>
      </c>
      <c r="D145" s="177" t="s">
        <v>1699</v>
      </c>
      <c r="E145" s="174">
        <v>2</v>
      </c>
      <c r="F145" s="174" t="s">
        <v>215</v>
      </c>
      <c r="G145" s="178"/>
      <c r="H145" s="178"/>
      <c r="I145" s="178">
        <f t="shared" si="21"/>
        <v>0</v>
      </c>
      <c r="J145" s="178">
        <f t="shared" si="22"/>
        <v>0</v>
      </c>
      <c r="K145" s="178">
        <f t="shared" si="23"/>
        <v>0</v>
      </c>
    </row>
    <row r="146" spans="1:11" ht="12" customHeight="1">
      <c r="A146" s="184" t="s">
        <v>1700</v>
      </c>
      <c r="B146" s="175" t="s">
        <v>1701</v>
      </c>
      <c r="C146" s="175">
        <v>403357</v>
      </c>
      <c r="D146" s="177" t="s">
        <v>1702</v>
      </c>
      <c r="E146" s="174">
        <v>1</v>
      </c>
      <c r="F146" s="174" t="s">
        <v>215</v>
      </c>
      <c r="G146" s="178"/>
      <c r="H146" s="178"/>
      <c r="I146" s="178">
        <f t="shared" si="21"/>
        <v>0</v>
      </c>
      <c r="J146" s="178">
        <f t="shared" si="22"/>
        <v>0</v>
      </c>
      <c r="K146" s="178">
        <f t="shared" si="23"/>
        <v>0</v>
      </c>
    </row>
    <row r="147" spans="1:11" ht="12" customHeight="1">
      <c r="A147" s="184" t="s">
        <v>1703</v>
      </c>
      <c r="B147" s="175" t="s">
        <v>1704</v>
      </c>
      <c r="C147" s="175">
        <v>403358</v>
      </c>
      <c r="D147" s="177" t="s">
        <v>1705</v>
      </c>
      <c r="E147" s="174">
        <v>1</v>
      </c>
      <c r="F147" s="174" t="s">
        <v>215</v>
      </c>
      <c r="G147" s="178"/>
      <c r="H147" s="178"/>
      <c r="I147" s="178">
        <f t="shared" si="21"/>
        <v>0</v>
      </c>
      <c r="J147" s="178">
        <f t="shared" si="22"/>
        <v>0</v>
      </c>
      <c r="K147" s="178">
        <f t="shared" si="23"/>
        <v>0</v>
      </c>
    </row>
    <row r="148" spans="1:11" ht="24">
      <c r="A148" s="184" t="s">
        <v>1706</v>
      </c>
      <c r="B148" s="175" t="s">
        <v>1707</v>
      </c>
      <c r="C148" s="175">
        <v>411796</v>
      </c>
      <c r="D148" s="177" t="s">
        <v>1708</v>
      </c>
      <c r="E148" s="174">
        <v>1</v>
      </c>
      <c r="F148" s="174" t="s">
        <v>215</v>
      </c>
      <c r="G148" s="178"/>
      <c r="H148" s="178"/>
      <c r="I148" s="178">
        <f t="shared" si="21"/>
        <v>0</v>
      </c>
      <c r="J148" s="178">
        <f t="shared" si="22"/>
        <v>0</v>
      </c>
      <c r="K148" s="178">
        <f t="shared" si="23"/>
        <v>0</v>
      </c>
    </row>
    <row r="149" spans="1:11" ht="24" customHeight="1">
      <c r="A149" s="184" t="s">
        <v>1709</v>
      </c>
      <c r="B149" s="177" t="s">
        <v>1710</v>
      </c>
      <c r="C149" s="175">
        <v>411223</v>
      </c>
      <c r="D149" s="177" t="s">
        <v>1711</v>
      </c>
      <c r="E149" s="174">
        <v>3</v>
      </c>
      <c r="F149" s="174" t="s">
        <v>215</v>
      </c>
      <c r="G149" s="178"/>
      <c r="H149" s="178"/>
      <c r="I149" s="178">
        <f t="shared" si="21"/>
        <v>0</v>
      </c>
      <c r="J149" s="178">
        <f t="shared" si="22"/>
        <v>0</v>
      </c>
      <c r="K149" s="178">
        <f t="shared" si="23"/>
        <v>0</v>
      </c>
    </row>
    <row r="150" spans="1:11" ht="24" customHeight="1">
      <c r="A150" s="184" t="s">
        <v>1712</v>
      </c>
      <c r="B150" s="177" t="s">
        <v>1713</v>
      </c>
      <c r="C150" s="175">
        <v>411224</v>
      </c>
      <c r="D150" s="177" t="s">
        <v>1714</v>
      </c>
      <c r="E150" s="174">
        <v>1</v>
      </c>
      <c r="F150" s="174" t="s">
        <v>215</v>
      </c>
      <c r="G150" s="178"/>
      <c r="H150" s="178"/>
      <c r="I150" s="178">
        <f t="shared" si="21"/>
        <v>0</v>
      </c>
      <c r="J150" s="178">
        <f t="shared" si="22"/>
        <v>0</v>
      </c>
      <c r="K150" s="178">
        <f t="shared" si="23"/>
        <v>0</v>
      </c>
    </row>
    <row r="151" spans="1:11" ht="24" customHeight="1">
      <c r="A151" s="184" t="s">
        <v>1715</v>
      </c>
      <c r="B151" s="177" t="s">
        <v>1716</v>
      </c>
      <c r="C151" s="175" t="s">
        <v>1717</v>
      </c>
      <c r="D151" s="177" t="s">
        <v>1718</v>
      </c>
      <c r="E151" s="174">
        <v>5</v>
      </c>
      <c r="F151" s="174" t="s">
        <v>215</v>
      </c>
      <c r="G151" s="178"/>
      <c r="H151" s="178"/>
      <c r="I151" s="178">
        <f t="shared" si="21"/>
        <v>0</v>
      </c>
      <c r="J151" s="178">
        <f t="shared" si="22"/>
        <v>0</v>
      </c>
      <c r="K151" s="178">
        <f t="shared" si="23"/>
        <v>0</v>
      </c>
    </row>
    <row r="152" spans="1:11" ht="24" customHeight="1">
      <c r="A152" s="184" t="s">
        <v>1719</v>
      </c>
      <c r="B152" s="177" t="s">
        <v>1720</v>
      </c>
      <c r="C152" s="175" t="s">
        <v>1721</v>
      </c>
      <c r="D152" s="177" t="s">
        <v>1722</v>
      </c>
      <c r="E152" s="174">
        <v>25</v>
      </c>
      <c r="F152" s="174" t="s">
        <v>215</v>
      </c>
      <c r="G152" s="178"/>
      <c r="H152" s="178"/>
      <c r="I152" s="178">
        <f t="shared" si="21"/>
        <v>0</v>
      </c>
      <c r="J152" s="178">
        <f t="shared" si="22"/>
        <v>0</v>
      </c>
      <c r="K152" s="178">
        <f t="shared" si="23"/>
        <v>0</v>
      </c>
    </row>
    <row r="153" spans="1:11" ht="24" customHeight="1">
      <c r="A153" s="184"/>
      <c r="B153" s="177" t="s">
        <v>1723</v>
      </c>
      <c r="C153" s="175" t="s">
        <v>1724</v>
      </c>
      <c r="D153" s="177" t="s">
        <v>1725</v>
      </c>
      <c r="E153" s="174">
        <v>1</v>
      </c>
      <c r="F153" s="174" t="s">
        <v>215</v>
      </c>
      <c r="G153" s="178"/>
      <c r="H153" s="178"/>
      <c r="I153" s="178">
        <f t="shared" si="21"/>
        <v>0</v>
      </c>
      <c r="J153" s="178">
        <f t="shared" si="22"/>
        <v>0</v>
      </c>
      <c r="K153" s="178">
        <f t="shared" si="23"/>
        <v>0</v>
      </c>
    </row>
    <row r="154" spans="1:11" ht="24" customHeight="1">
      <c r="A154" s="184" t="s">
        <v>1726</v>
      </c>
      <c r="B154" s="177" t="s">
        <v>1727</v>
      </c>
      <c r="C154" s="175">
        <v>411059</v>
      </c>
      <c r="D154" s="177" t="s">
        <v>1728</v>
      </c>
      <c r="E154" s="174">
        <v>5</v>
      </c>
      <c r="F154" s="174" t="s">
        <v>215</v>
      </c>
      <c r="G154" s="178"/>
      <c r="H154" s="178"/>
      <c r="I154" s="178">
        <f t="shared" si="21"/>
        <v>0</v>
      </c>
      <c r="J154" s="178">
        <f t="shared" si="22"/>
        <v>0</v>
      </c>
      <c r="K154" s="178">
        <f t="shared" si="23"/>
        <v>0</v>
      </c>
    </row>
    <row r="155" spans="1:11" ht="12" customHeight="1">
      <c r="A155" s="184" t="s">
        <v>1729</v>
      </c>
      <c r="B155" s="175"/>
      <c r="C155" s="175">
        <v>412533</v>
      </c>
      <c r="D155" s="177" t="s">
        <v>1730</v>
      </c>
      <c r="E155" s="174">
        <v>1</v>
      </c>
      <c r="F155" s="174" t="s">
        <v>215</v>
      </c>
      <c r="G155" s="178"/>
      <c r="H155" s="178"/>
      <c r="I155" s="178">
        <f t="shared" si="21"/>
        <v>0</v>
      </c>
      <c r="J155" s="178">
        <f t="shared" si="22"/>
        <v>0</v>
      </c>
      <c r="K155" s="178">
        <f t="shared" si="23"/>
        <v>0</v>
      </c>
    </row>
    <row r="156" spans="1:11" ht="12" customHeight="1">
      <c r="A156" s="184" t="s">
        <v>1731</v>
      </c>
      <c r="B156" s="175"/>
      <c r="C156" s="175">
        <v>406278</v>
      </c>
      <c r="D156" s="177" t="s">
        <v>1732</v>
      </c>
      <c r="E156" s="174">
        <v>1</v>
      </c>
      <c r="F156" s="174" t="s">
        <v>215</v>
      </c>
      <c r="G156" s="178"/>
      <c r="H156" s="178"/>
      <c r="I156" s="178">
        <f t="shared" si="21"/>
        <v>0</v>
      </c>
      <c r="J156" s="178">
        <f t="shared" si="22"/>
        <v>0</v>
      </c>
      <c r="K156" s="178">
        <f t="shared" si="23"/>
        <v>0</v>
      </c>
    </row>
    <row r="157" spans="1:11" ht="12" customHeight="1">
      <c r="A157" s="184" t="s">
        <v>1733</v>
      </c>
      <c r="B157" s="175" t="s">
        <v>1734</v>
      </c>
      <c r="C157" s="175">
        <v>216772</v>
      </c>
      <c r="D157" s="177" t="s">
        <v>1735</v>
      </c>
      <c r="E157" s="174">
        <v>1</v>
      </c>
      <c r="F157" s="174" t="s">
        <v>215</v>
      </c>
      <c r="G157" s="178"/>
      <c r="H157" s="178"/>
      <c r="I157" s="178">
        <f t="shared" si="21"/>
        <v>0</v>
      </c>
      <c r="J157" s="178">
        <f t="shared" si="22"/>
        <v>0</v>
      </c>
      <c r="K157" s="178">
        <f t="shared" si="23"/>
        <v>0</v>
      </c>
    </row>
    <row r="158" spans="1:11" ht="12" customHeight="1">
      <c r="A158" s="184" t="s">
        <v>1736</v>
      </c>
      <c r="B158" s="175" t="s">
        <v>1737</v>
      </c>
      <c r="C158" s="175">
        <v>216773</v>
      </c>
      <c r="D158" s="177" t="s">
        <v>1738</v>
      </c>
      <c r="E158" s="174">
        <v>1</v>
      </c>
      <c r="F158" s="174" t="s">
        <v>215</v>
      </c>
      <c r="G158" s="178"/>
      <c r="H158" s="178"/>
      <c r="I158" s="178">
        <f t="shared" si="21"/>
        <v>0</v>
      </c>
      <c r="J158" s="178">
        <f t="shared" si="22"/>
        <v>0</v>
      </c>
      <c r="K158" s="178">
        <f t="shared" si="23"/>
        <v>0</v>
      </c>
    </row>
    <row r="159" spans="1:11" ht="24" customHeight="1">
      <c r="A159" s="184" t="s">
        <v>1739</v>
      </c>
      <c r="B159" s="175" t="s">
        <v>1740</v>
      </c>
      <c r="C159" s="175">
        <v>216525</v>
      </c>
      <c r="D159" s="177" t="s">
        <v>1741</v>
      </c>
      <c r="E159" s="174">
        <v>1</v>
      </c>
      <c r="F159" s="174" t="s">
        <v>215</v>
      </c>
      <c r="G159" s="178"/>
      <c r="H159" s="178"/>
      <c r="I159" s="178">
        <f t="shared" si="21"/>
        <v>0</v>
      </c>
      <c r="J159" s="178">
        <f t="shared" si="22"/>
        <v>0</v>
      </c>
      <c r="K159" s="178">
        <f t="shared" si="23"/>
        <v>0</v>
      </c>
    </row>
    <row r="160" spans="1:11" ht="24" customHeight="1">
      <c r="A160" s="184" t="s">
        <v>1742</v>
      </c>
      <c r="B160" s="175" t="s">
        <v>1743</v>
      </c>
      <c r="C160" s="183" t="s">
        <v>1744</v>
      </c>
      <c r="D160" s="177" t="s">
        <v>1745</v>
      </c>
      <c r="E160" s="174">
        <v>4</v>
      </c>
      <c r="F160" s="174" t="s">
        <v>215</v>
      </c>
      <c r="G160" s="178"/>
      <c r="H160" s="178"/>
      <c r="I160" s="178">
        <f t="shared" si="21"/>
        <v>0</v>
      </c>
      <c r="J160" s="178">
        <f t="shared" si="22"/>
        <v>0</v>
      </c>
      <c r="K160" s="178">
        <f t="shared" si="23"/>
        <v>0</v>
      </c>
    </row>
    <row r="161" spans="1:11" ht="24" customHeight="1">
      <c r="A161" s="184" t="s">
        <v>1746</v>
      </c>
      <c r="B161" s="175" t="s">
        <v>1743</v>
      </c>
      <c r="C161" s="183" t="s">
        <v>1747</v>
      </c>
      <c r="D161" s="177" t="s">
        <v>1748</v>
      </c>
      <c r="E161" s="174">
        <v>3</v>
      </c>
      <c r="F161" s="174" t="s">
        <v>215</v>
      </c>
      <c r="G161" s="178"/>
      <c r="H161" s="178"/>
      <c r="I161" s="178">
        <f t="shared" si="21"/>
        <v>0</v>
      </c>
      <c r="J161" s="178">
        <f t="shared" si="22"/>
        <v>0</v>
      </c>
      <c r="K161" s="178">
        <f t="shared" si="23"/>
        <v>0</v>
      </c>
    </row>
    <row r="162" spans="1:11" ht="24" customHeight="1">
      <c r="A162" s="184" t="s">
        <v>1749</v>
      </c>
      <c r="B162" s="175" t="s">
        <v>1743</v>
      </c>
      <c r="C162" s="183" t="s">
        <v>1750</v>
      </c>
      <c r="D162" s="177" t="s">
        <v>1751</v>
      </c>
      <c r="E162" s="174">
        <v>1</v>
      </c>
      <c r="F162" s="174" t="s">
        <v>215</v>
      </c>
      <c r="G162" s="178"/>
      <c r="H162" s="178"/>
      <c r="I162" s="178">
        <f t="shared" si="21"/>
        <v>0</v>
      </c>
      <c r="J162" s="178">
        <f t="shared" si="22"/>
        <v>0</v>
      </c>
      <c r="K162" s="178">
        <f t="shared" si="23"/>
        <v>0</v>
      </c>
    </row>
    <row r="163" spans="1:11" ht="24" customHeight="1">
      <c r="A163" s="184" t="s">
        <v>1752</v>
      </c>
      <c r="B163" s="175" t="s">
        <v>1743</v>
      </c>
      <c r="C163" s="183" t="s">
        <v>1753</v>
      </c>
      <c r="D163" s="177" t="s">
        <v>1754</v>
      </c>
      <c r="E163" s="174">
        <v>2</v>
      </c>
      <c r="F163" s="174" t="s">
        <v>215</v>
      </c>
      <c r="G163" s="178"/>
      <c r="H163" s="178"/>
      <c r="I163" s="178">
        <f t="shared" si="21"/>
        <v>0</v>
      </c>
      <c r="J163" s="178">
        <f t="shared" si="22"/>
        <v>0</v>
      </c>
      <c r="K163" s="178">
        <f t="shared" si="23"/>
        <v>0</v>
      </c>
    </row>
    <row r="164" spans="1:11" ht="24" customHeight="1">
      <c r="A164" s="184" t="s">
        <v>1755</v>
      </c>
      <c r="B164" s="175" t="s">
        <v>1743</v>
      </c>
      <c r="C164" s="183" t="s">
        <v>1756</v>
      </c>
      <c r="D164" s="177" t="s">
        <v>1757</v>
      </c>
      <c r="E164" s="174">
        <v>2</v>
      </c>
      <c r="F164" s="174" t="s">
        <v>215</v>
      </c>
      <c r="G164" s="178"/>
      <c r="H164" s="178"/>
      <c r="I164" s="178">
        <f t="shared" si="21"/>
        <v>0</v>
      </c>
      <c r="J164" s="178">
        <f t="shared" si="22"/>
        <v>0</v>
      </c>
      <c r="K164" s="178">
        <f t="shared" si="23"/>
        <v>0</v>
      </c>
    </row>
    <row r="165" spans="1:11" ht="24" customHeight="1">
      <c r="A165" s="184" t="s">
        <v>1758</v>
      </c>
      <c r="B165" s="175" t="s">
        <v>1743</v>
      </c>
      <c r="C165" s="183" t="s">
        <v>1759</v>
      </c>
      <c r="D165" s="177" t="s">
        <v>1760</v>
      </c>
      <c r="E165" s="174">
        <v>2</v>
      </c>
      <c r="F165" s="174" t="s">
        <v>215</v>
      </c>
      <c r="G165" s="178"/>
      <c r="H165" s="178"/>
      <c r="I165" s="178">
        <f t="shared" si="21"/>
        <v>0</v>
      </c>
      <c r="J165" s="178">
        <f t="shared" si="22"/>
        <v>0</v>
      </c>
      <c r="K165" s="178">
        <f t="shared" si="23"/>
        <v>0</v>
      </c>
    </row>
    <row r="166" spans="1:11" ht="12" customHeight="1">
      <c r="A166" s="184" t="s">
        <v>1761</v>
      </c>
      <c r="B166" s="175"/>
      <c r="C166" s="175"/>
      <c r="D166" s="177" t="s">
        <v>1666</v>
      </c>
      <c r="E166" s="174">
        <v>110</v>
      </c>
      <c r="F166" s="174" t="s">
        <v>215</v>
      </c>
      <c r="G166" s="178"/>
      <c r="H166" s="178"/>
      <c r="I166" s="178">
        <f t="shared" si="21"/>
        <v>0</v>
      </c>
      <c r="J166" s="178">
        <f t="shared" si="22"/>
        <v>0</v>
      </c>
      <c r="K166" s="178">
        <f t="shared" si="23"/>
        <v>0</v>
      </c>
    </row>
    <row r="167" spans="1:11" ht="12" customHeight="1">
      <c r="A167" s="184" t="s">
        <v>1762</v>
      </c>
      <c r="B167" s="175"/>
      <c r="C167" s="175"/>
      <c r="D167" s="177" t="s">
        <v>1668</v>
      </c>
      <c r="E167" s="174">
        <v>1</v>
      </c>
      <c r="F167" s="174" t="s">
        <v>215</v>
      </c>
      <c r="G167" s="178"/>
      <c r="H167" s="178"/>
      <c r="I167" s="178">
        <f t="shared" si="21"/>
        <v>0</v>
      </c>
      <c r="J167" s="178">
        <f t="shared" si="22"/>
        <v>0</v>
      </c>
      <c r="K167" s="178">
        <f t="shared" si="23"/>
        <v>0</v>
      </c>
    </row>
    <row r="168" spans="1:11" ht="12" customHeight="1">
      <c r="A168" s="184" t="s">
        <v>1763</v>
      </c>
      <c r="B168" s="175" t="s">
        <v>1657</v>
      </c>
      <c r="C168" s="175">
        <v>4012591772088</v>
      </c>
      <c r="D168" s="177" t="s">
        <v>1658</v>
      </c>
      <c r="E168" s="174">
        <v>2</v>
      </c>
      <c r="F168" s="174" t="s">
        <v>215</v>
      </c>
      <c r="G168" s="178"/>
      <c r="H168" s="178"/>
      <c r="I168" s="178">
        <f t="shared" si="21"/>
        <v>0</v>
      </c>
      <c r="J168" s="178">
        <f t="shared" si="22"/>
        <v>0</v>
      </c>
      <c r="K168" s="178">
        <f t="shared" si="23"/>
        <v>0</v>
      </c>
    </row>
    <row r="169" spans="1:11" ht="12" customHeight="1">
      <c r="A169" s="184" t="s">
        <v>1764</v>
      </c>
      <c r="B169" s="175" t="s">
        <v>1765</v>
      </c>
      <c r="C169" s="175">
        <v>4012591772095</v>
      </c>
      <c r="D169" s="177" t="s">
        <v>1658</v>
      </c>
      <c r="E169" s="174">
        <v>40</v>
      </c>
      <c r="F169" s="174" t="s">
        <v>215</v>
      </c>
      <c r="G169" s="178"/>
      <c r="H169" s="178"/>
      <c r="I169" s="178">
        <f t="shared" si="21"/>
        <v>0</v>
      </c>
      <c r="J169" s="178">
        <f t="shared" si="22"/>
        <v>0</v>
      </c>
      <c r="K169" s="178">
        <f t="shared" si="23"/>
        <v>0</v>
      </c>
    </row>
    <row r="170" spans="1:11" ht="12" customHeight="1">
      <c r="A170" s="184" t="s">
        <v>1766</v>
      </c>
      <c r="B170" s="175" t="s">
        <v>1767</v>
      </c>
      <c r="C170" s="175">
        <v>4012591772101</v>
      </c>
      <c r="D170" s="177" t="s">
        <v>1658</v>
      </c>
      <c r="E170" s="174">
        <v>9</v>
      </c>
      <c r="F170" s="174" t="s">
        <v>215</v>
      </c>
      <c r="G170" s="178"/>
      <c r="H170" s="178"/>
      <c r="I170" s="178">
        <f t="shared" si="21"/>
        <v>0</v>
      </c>
      <c r="J170" s="178">
        <f t="shared" si="22"/>
        <v>0</v>
      </c>
      <c r="K170" s="178">
        <f t="shared" si="23"/>
        <v>0</v>
      </c>
    </row>
    <row r="171" spans="1:11" ht="12" customHeight="1">
      <c r="A171" s="184" t="s">
        <v>1768</v>
      </c>
      <c r="B171" s="175" t="s">
        <v>1664</v>
      </c>
      <c r="C171" s="175">
        <v>4012591772132</v>
      </c>
      <c r="D171" s="177" t="s">
        <v>1658</v>
      </c>
      <c r="E171" s="174">
        <v>1</v>
      </c>
      <c r="F171" s="174" t="s">
        <v>215</v>
      </c>
      <c r="G171" s="178"/>
      <c r="H171" s="178"/>
      <c r="I171" s="178">
        <f t="shared" si="21"/>
        <v>0</v>
      </c>
      <c r="J171" s="178">
        <f t="shared" si="22"/>
        <v>0</v>
      </c>
      <c r="K171" s="178">
        <f t="shared" si="23"/>
        <v>0</v>
      </c>
    </row>
    <row r="172" spans="1:11" ht="12" customHeight="1">
      <c r="A172" s="184" t="s">
        <v>1769</v>
      </c>
      <c r="B172" s="175"/>
      <c r="C172" s="175"/>
      <c r="D172" s="177" t="s">
        <v>1670</v>
      </c>
      <c r="E172" s="174">
        <v>43</v>
      </c>
      <c r="F172" s="174" t="s">
        <v>215</v>
      </c>
      <c r="G172" s="178"/>
      <c r="H172" s="178"/>
      <c r="I172" s="178">
        <f t="shared" si="21"/>
        <v>0</v>
      </c>
      <c r="J172" s="178">
        <f t="shared" si="22"/>
        <v>0</v>
      </c>
      <c r="K172" s="178">
        <f t="shared" si="23"/>
        <v>0</v>
      </c>
    </row>
    <row r="173" spans="1:11" ht="12" customHeight="1">
      <c r="A173" s="184" t="s">
        <v>1770</v>
      </c>
      <c r="B173" s="175"/>
      <c r="C173" s="175"/>
      <c r="D173" s="177" t="s">
        <v>1672</v>
      </c>
      <c r="E173" s="174">
        <v>2</v>
      </c>
      <c r="F173" s="174" t="s">
        <v>215</v>
      </c>
      <c r="G173" s="178"/>
      <c r="H173" s="178"/>
      <c r="I173" s="178">
        <f t="shared" si="21"/>
        <v>0</v>
      </c>
      <c r="J173" s="178">
        <f t="shared" si="22"/>
        <v>0</v>
      </c>
      <c r="K173" s="178">
        <f t="shared" si="23"/>
        <v>0</v>
      </c>
    </row>
    <row r="174" spans="1:11" ht="12" customHeight="1">
      <c r="A174" s="184" t="s">
        <v>1771</v>
      </c>
      <c r="B174" s="175"/>
      <c r="C174" s="175"/>
      <c r="D174" s="177" t="s">
        <v>1674</v>
      </c>
      <c r="E174" s="174">
        <v>1</v>
      </c>
      <c r="F174" s="174" t="s">
        <v>215</v>
      </c>
      <c r="G174" s="178"/>
      <c r="H174" s="178"/>
      <c r="I174" s="178">
        <f t="shared" si="21"/>
        <v>0</v>
      </c>
      <c r="J174" s="178">
        <f t="shared" si="22"/>
        <v>0</v>
      </c>
      <c r="K174" s="178">
        <f t="shared" si="23"/>
        <v>0</v>
      </c>
    </row>
    <row r="175" spans="1:11" ht="12">
      <c r="A175" s="184" t="s">
        <v>1772</v>
      </c>
      <c r="B175" s="175"/>
      <c r="C175" s="175"/>
      <c r="D175" s="177" t="s">
        <v>1676</v>
      </c>
      <c r="E175" s="174">
        <v>1</v>
      </c>
      <c r="F175" s="174" t="s">
        <v>215</v>
      </c>
      <c r="G175" s="178"/>
      <c r="H175" s="178"/>
      <c r="I175" s="178">
        <f t="shared" si="21"/>
        <v>0</v>
      </c>
      <c r="J175" s="178">
        <f t="shared" si="22"/>
        <v>0</v>
      </c>
      <c r="K175" s="178">
        <f t="shared" si="23"/>
        <v>0</v>
      </c>
    </row>
    <row r="176" spans="1:11" ht="12">
      <c r="A176" s="184" t="s">
        <v>1773</v>
      </c>
      <c r="B176" s="175"/>
      <c r="C176" s="175"/>
      <c r="D176" s="177" t="s">
        <v>1678</v>
      </c>
      <c r="E176" s="174">
        <v>1</v>
      </c>
      <c r="F176" s="174" t="s">
        <v>215</v>
      </c>
      <c r="G176" s="178"/>
      <c r="H176" s="178"/>
      <c r="I176" s="178">
        <f t="shared" si="21"/>
        <v>0</v>
      </c>
      <c r="J176" s="178">
        <f t="shared" si="22"/>
        <v>0</v>
      </c>
      <c r="K176" s="178">
        <f t="shared" si="23"/>
        <v>0</v>
      </c>
    </row>
    <row r="177" spans="1:11" ht="12">
      <c r="A177" s="184" t="s">
        <v>1774</v>
      </c>
      <c r="B177" s="175"/>
      <c r="C177" s="175"/>
      <c r="D177" s="177" t="s">
        <v>1680</v>
      </c>
      <c r="E177" s="174">
        <v>1</v>
      </c>
      <c r="F177" s="174" t="s">
        <v>215</v>
      </c>
      <c r="G177" s="178"/>
      <c r="H177" s="178"/>
      <c r="I177" s="178">
        <f t="shared" si="21"/>
        <v>0</v>
      </c>
      <c r="J177" s="178">
        <f t="shared" si="22"/>
        <v>0</v>
      </c>
      <c r="K177" s="178">
        <f t="shared" si="23"/>
        <v>0</v>
      </c>
    </row>
    <row r="178" spans="1:11" ht="12">
      <c r="A178" s="190"/>
      <c r="B178" s="191" t="s">
        <v>1775</v>
      </c>
      <c r="C178" s="192"/>
      <c r="D178" s="193"/>
      <c r="E178" s="152"/>
      <c r="F178" s="194"/>
      <c r="G178" s="195"/>
      <c r="H178" s="173"/>
      <c r="I178" s="173"/>
      <c r="J178" s="173"/>
      <c r="K178" s="173"/>
    </row>
    <row r="179" spans="1:11" ht="24">
      <c r="A179" s="184" t="s">
        <v>1776</v>
      </c>
      <c r="B179" s="175"/>
      <c r="C179" s="175"/>
      <c r="D179" s="177" t="s">
        <v>1777</v>
      </c>
      <c r="E179" s="174">
        <v>1</v>
      </c>
      <c r="F179" s="174" t="s">
        <v>215</v>
      </c>
      <c r="G179" s="178"/>
      <c r="H179" s="178"/>
      <c r="I179" s="178">
        <f t="shared" ref="I179:I199" si="24">E179*G179</f>
        <v>0</v>
      </c>
      <c r="J179" s="178">
        <f t="shared" ref="J179:J199" si="25">E179*H179</f>
        <v>0</v>
      </c>
      <c r="K179" s="178">
        <f t="shared" ref="K179:K199" si="26">SUM(I179:J179)</f>
        <v>0</v>
      </c>
    </row>
    <row r="180" spans="1:11" ht="12" customHeight="1">
      <c r="A180" s="184" t="s">
        <v>1778</v>
      </c>
      <c r="B180" s="175" t="s">
        <v>1779</v>
      </c>
      <c r="C180" s="175">
        <v>404218</v>
      </c>
      <c r="D180" s="177" t="s">
        <v>1780</v>
      </c>
      <c r="E180" s="174">
        <v>1</v>
      </c>
      <c r="F180" s="174" t="s">
        <v>215</v>
      </c>
      <c r="G180" s="178"/>
      <c r="H180" s="178"/>
      <c r="I180" s="178">
        <f t="shared" si="24"/>
        <v>0</v>
      </c>
      <c r="J180" s="178">
        <f t="shared" si="25"/>
        <v>0</v>
      </c>
      <c r="K180" s="178">
        <f t="shared" si="26"/>
        <v>0</v>
      </c>
    </row>
    <row r="181" spans="1:11" ht="12" customHeight="1">
      <c r="A181" s="184" t="s">
        <v>1781</v>
      </c>
      <c r="B181" s="175" t="s">
        <v>1782</v>
      </c>
      <c r="C181" s="175">
        <v>404126</v>
      </c>
      <c r="D181" s="177" t="s">
        <v>1783</v>
      </c>
      <c r="E181" s="174">
        <v>1</v>
      </c>
      <c r="F181" s="174" t="s">
        <v>215</v>
      </c>
      <c r="G181" s="178"/>
      <c r="H181" s="178"/>
      <c r="I181" s="178">
        <f t="shared" si="24"/>
        <v>0</v>
      </c>
      <c r="J181" s="178">
        <f t="shared" si="25"/>
        <v>0</v>
      </c>
      <c r="K181" s="178">
        <f t="shared" si="26"/>
        <v>0</v>
      </c>
    </row>
    <row r="182" spans="1:11" ht="12" customHeight="1">
      <c r="A182" s="184" t="s">
        <v>1784</v>
      </c>
      <c r="B182" s="175" t="s">
        <v>1785</v>
      </c>
      <c r="C182" s="175">
        <v>404169</v>
      </c>
      <c r="D182" s="177" t="s">
        <v>1786</v>
      </c>
      <c r="E182" s="174">
        <v>1</v>
      </c>
      <c r="F182" s="174" t="s">
        <v>215</v>
      </c>
      <c r="G182" s="178"/>
      <c r="H182" s="178"/>
      <c r="I182" s="178">
        <f t="shared" si="24"/>
        <v>0</v>
      </c>
      <c r="J182" s="178">
        <f t="shared" si="25"/>
        <v>0</v>
      </c>
      <c r="K182" s="178">
        <f t="shared" si="26"/>
        <v>0</v>
      </c>
    </row>
    <row r="183" spans="1:11" ht="12" customHeight="1">
      <c r="A183" s="184" t="s">
        <v>1787</v>
      </c>
      <c r="B183" s="175" t="s">
        <v>1788</v>
      </c>
      <c r="C183" s="175">
        <v>404167</v>
      </c>
      <c r="D183" s="177" t="s">
        <v>1789</v>
      </c>
      <c r="E183" s="174">
        <v>1</v>
      </c>
      <c r="F183" s="174" t="s">
        <v>215</v>
      </c>
      <c r="G183" s="178"/>
      <c r="H183" s="178"/>
      <c r="I183" s="178">
        <f t="shared" si="24"/>
        <v>0</v>
      </c>
      <c r="J183" s="178">
        <f t="shared" si="25"/>
        <v>0</v>
      </c>
      <c r="K183" s="178">
        <f t="shared" si="26"/>
        <v>0</v>
      </c>
    </row>
    <row r="184" spans="1:11" ht="12" customHeight="1">
      <c r="A184" s="184" t="s">
        <v>1790</v>
      </c>
      <c r="B184" s="175"/>
      <c r="C184" s="175">
        <v>412549</v>
      </c>
      <c r="D184" s="177" t="s">
        <v>1791</v>
      </c>
      <c r="E184" s="174">
        <v>1</v>
      </c>
      <c r="F184" s="174" t="s">
        <v>215</v>
      </c>
      <c r="G184" s="178"/>
      <c r="H184" s="178"/>
      <c r="I184" s="178">
        <f t="shared" si="24"/>
        <v>0</v>
      </c>
      <c r="J184" s="178">
        <f t="shared" si="25"/>
        <v>0</v>
      </c>
      <c r="K184" s="178">
        <f t="shared" si="26"/>
        <v>0</v>
      </c>
    </row>
    <row r="185" spans="1:11" ht="12" customHeight="1">
      <c r="A185" s="184" t="s">
        <v>1792</v>
      </c>
      <c r="B185" s="175" t="s">
        <v>1793</v>
      </c>
      <c r="C185" s="175">
        <v>109056</v>
      </c>
      <c r="D185" s="177" t="s">
        <v>1794</v>
      </c>
      <c r="E185" s="174">
        <v>2</v>
      </c>
      <c r="F185" s="174" t="s">
        <v>215</v>
      </c>
      <c r="G185" s="178"/>
      <c r="H185" s="178"/>
      <c r="I185" s="178">
        <f t="shared" si="24"/>
        <v>0</v>
      </c>
      <c r="J185" s="178">
        <f t="shared" si="25"/>
        <v>0</v>
      </c>
      <c r="K185" s="178">
        <f t="shared" si="26"/>
        <v>0</v>
      </c>
    </row>
    <row r="186" spans="1:11" ht="12" customHeight="1">
      <c r="A186" s="184" t="s">
        <v>1795</v>
      </c>
      <c r="B186" s="175" t="s">
        <v>1796</v>
      </c>
      <c r="C186" s="175" t="s">
        <v>1797</v>
      </c>
      <c r="D186" s="177" t="s">
        <v>1798</v>
      </c>
      <c r="E186" s="174">
        <v>4</v>
      </c>
      <c r="F186" s="174" t="s">
        <v>215</v>
      </c>
      <c r="G186" s="178"/>
      <c r="H186" s="178"/>
      <c r="I186" s="178">
        <f t="shared" si="24"/>
        <v>0</v>
      </c>
      <c r="J186" s="178">
        <f t="shared" si="25"/>
        <v>0</v>
      </c>
      <c r="K186" s="178">
        <f t="shared" si="26"/>
        <v>0</v>
      </c>
    </row>
    <row r="187" spans="1:11" ht="24">
      <c r="A187" s="184" t="s">
        <v>1799</v>
      </c>
      <c r="B187" s="175" t="s">
        <v>1800</v>
      </c>
      <c r="C187" s="175"/>
      <c r="D187" s="177" t="s">
        <v>1801</v>
      </c>
      <c r="E187" s="174">
        <v>2</v>
      </c>
      <c r="F187" s="174" t="s">
        <v>215</v>
      </c>
      <c r="G187" s="178"/>
      <c r="H187" s="178"/>
      <c r="I187" s="178">
        <f t="shared" si="24"/>
        <v>0</v>
      </c>
      <c r="J187" s="178">
        <f t="shared" si="25"/>
        <v>0</v>
      </c>
      <c r="K187" s="178">
        <f t="shared" si="26"/>
        <v>0</v>
      </c>
    </row>
    <row r="188" spans="1:11" ht="12" customHeight="1">
      <c r="A188" s="184" t="s">
        <v>1802</v>
      </c>
      <c r="B188" s="175" t="s">
        <v>1803</v>
      </c>
      <c r="C188" s="175"/>
      <c r="D188" s="177" t="s">
        <v>1804</v>
      </c>
      <c r="E188" s="174">
        <v>1</v>
      </c>
      <c r="F188" s="174" t="s">
        <v>215</v>
      </c>
      <c r="G188" s="178"/>
      <c r="H188" s="178"/>
      <c r="I188" s="178">
        <f t="shared" si="24"/>
        <v>0</v>
      </c>
      <c r="J188" s="178">
        <f t="shared" si="25"/>
        <v>0</v>
      </c>
      <c r="K188" s="178">
        <f t="shared" si="26"/>
        <v>0</v>
      </c>
    </row>
    <row r="189" spans="1:11" ht="12" customHeight="1">
      <c r="A189" s="184" t="s">
        <v>1805</v>
      </c>
      <c r="B189" s="175" t="s">
        <v>1657</v>
      </c>
      <c r="C189" s="175">
        <v>4012591772088</v>
      </c>
      <c r="D189" s="177" t="s">
        <v>1658</v>
      </c>
      <c r="E189" s="174">
        <v>4</v>
      </c>
      <c r="F189" s="174" t="s">
        <v>215</v>
      </c>
      <c r="G189" s="178"/>
      <c r="H189" s="178"/>
      <c r="I189" s="178">
        <f t="shared" si="24"/>
        <v>0</v>
      </c>
      <c r="J189" s="178">
        <f t="shared" si="25"/>
        <v>0</v>
      </c>
      <c r="K189" s="178">
        <f t="shared" si="26"/>
        <v>0</v>
      </c>
    </row>
    <row r="190" spans="1:11" ht="12" customHeight="1">
      <c r="A190" s="184" t="s">
        <v>1806</v>
      </c>
      <c r="B190" s="175" t="s">
        <v>1765</v>
      </c>
      <c r="C190" s="175">
        <v>4012591772095</v>
      </c>
      <c r="D190" s="177" t="s">
        <v>1658</v>
      </c>
      <c r="E190" s="174">
        <v>1</v>
      </c>
      <c r="F190" s="174" t="s">
        <v>215</v>
      </c>
      <c r="G190" s="178"/>
      <c r="H190" s="178"/>
      <c r="I190" s="178">
        <f t="shared" si="24"/>
        <v>0</v>
      </c>
      <c r="J190" s="178">
        <f t="shared" si="25"/>
        <v>0</v>
      </c>
      <c r="K190" s="178">
        <f t="shared" si="26"/>
        <v>0</v>
      </c>
    </row>
    <row r="191" spans="1:11" ht="12" customHeight="1">
      <c r="A191" s="184" t="s">
        <v>1807</v>
      </c>
      <c r="B191" s="175" t="s">
        <v>1660</v>
      </c>
      <c r="C191" s="175">
        <v>4012591772118</v>
      </c>
      <c r="D191" s="177" t="s">
        <v>1658</v>
      </c>
      <c r="E191" s="174">
        <v>1</v>
      </c>
      <c r="F191" s="174" t="s">
        <v>215</v>
      </c>
      <c r="G191" s="178"/>
      <c r="H191" s="178"/>
      <c r="I191" s="178">
        <f t="shared" si="24"/>
        <v>0</v>
      </c>
      <c r="J191" s="178">
        <f t="shared" si="25"/>
        <v>0</v>
      </c>
      <c r="K191" s="178">
        <f t="shared" si="26"/>
        <v>0</v>
      </c>
    </row>
    <row r="192" spans="1:11" ht="12" customHeight="1">
      <c r="A192" s="184" t="s">
        <v>1808</v>
      </c>
      <c r="B192" s="175" t="s">
        <v>1664</v>
      </c>
      <c r="C192" s="175">
        <v>4012591772132</v>
      </c>
      <c r="D192" s="177" t="s">
        <v>1658</v>
      </c>
      <c r="E192" s="174">
        <v>1</v>
      </c>
      <c r="F192" s="174" t="s">
        <v>215</v>
      </c>
      <c r="G192" s="178"/>
      <c r="H192" s="178"/>
      <c r="I192" s="178">
        <f t="shared" si="24"/>
        <v>0</v>
      </c>
      <c r="J192" s="178">
        <f t="shared" si="25"/>
        <v>0</v>
      </c>
      <c r="K192" s="178">
        <f t="shared" si="26"/>
        <v>0</v>
      </c>
    </row>
    <row r="193" spans="1:11" ht="12" customHeight="1">
      <c r="A193" s="184" t="s">
        <v>1809</v>
      </c>
      <c r="B193" s="175"/>
      <c r="C193" s="175"/>
      <c r="D193" s="177" t="s">
        <v>1666</v>
      </c>
      <c r="E193" s="174">
        <v>20</v>
      </c>
      <c r="F193" s="174" t="s">
        <v>215</v>
      </c>
      <c r="G193" s="178"/>
      <c r="H193" s="178"/>
      <c r="I193" s="178">
        <f t="shared" si="24"/>
        <v>0</v>
      </c>
      <c r="J193" s="178">
        <f t="shared" si="25"/>
        <v>0</v>
      </c>
      <c r="K193" s="178">
        <f t="shared" si="26"/>
        <v>0</v>
      </c>
    </row>
    <row r="194" spans="1:11" ht="12" customHeight="1">
      <c r="A194" s="184" t="s">
        <v>1810</v>
      </c>
      <c r="B194" s="175"/>
      <c r="C194" s="175"/>
      <c r="D194" s="177" t="s">
        <v>1668</v>
      </c>
      <c r="E194" s="174">
        <v>1</v>
      </c>
      <c r="F194" s="174" t="s">
        <v>215</v>
      </c>
      <c r="G194" s="178"/>
      <c r="H194" s="178"/>
      <c r="I194" s="178">
        <f t="shared" si="24"/>
        <v>0</v>
      </c>
      <c r="J194" s="178">
        <f t="shared" si="25"/>
        <v>0</v>
      </c>
      <c r="K194" s="178">
        <f t="shared" si="26"/>
        <v>0</v>
      </c>
    </row>
    <row r="195" spans="1:11" ht="12" customHeight="1">
      <c r="A195" s="184" t="s">
        <v>1811</v>
      </c>
      <c r="B195" s="175"/>
      <c r="C195" s="175"/>
      <c r="D195" s="177" t="s">
        <v>1670</v>
      </c>
      <c r="E195" s="174">
        <v>1</v>
      </c>
      <c r="F195" s="174" t="s">
        <v>215</v>
      </c>
      <c r="G195" s="178"/>
      <c r="H195" s="178"/>
      <c r="I195" s="178">
        <f t="shared" si="24"/>
        <v>0</v>
      </c>
      <c r="J195" s="178">
        <f t="shared" si="25"/>
        <v>0</v>
      </c>
      <c r="K195" s="178">
        <f t="shared" si="26"/>
        <v>0</v>
      </c>
    </row>
    <row r="196" spans="1:11" ht="12" customHeight="1">
      <c r="A196" s="184" t="s">
        <v>1812</v>
      </c>
      <c r="B196" s="175"/>
      <c r="C196" s="175"/>
      <c r="D196" s="177" t="s">
        <v>1672</v>
      </c>
      <c r="E196" s="174">
        <v>6</v>
      </c>
      <c r="F196" s="174" t="s">
        <v>215</v>
      </c>
      <c r="G196" s="178"/>
      <c r="H196" s="178"/>
      <c r="I196" s="178">
        <f t="shared" si="24"/>
        <v>0</v>
      </c>
      <c r="J196" s="178">
        <f t="shared" si="25"/>
        <v>0</v>
      </c>
      <c r="K196" s="178">
        <f t="shared" si="26"/>
        <v>0</v>
      </c>
    </row>
    <row r="197" spans="1:11" ht="12" customHeight="1">
      <c r="A197" s="184" t="s">
        <v>1813</v>
      </c>
      <c r="B197" s="175"/>
      <c r="C197" s="175"/>
      <c r="D197" s="177" t="s">
        <v>1676</v>
      </c>
      <c r="E197" s="174">
        <v>1</v>
      </c>
      <c r="F197" s="174" t="s">
        <v>215</v>
      </c>
      <c r="G197" s="178"/>
      <c r="H197" s="178"/>
      <c r="I197" s="178">
        <f t="shared" si="24"/>
        <v>0</v>
      </c>
      <c r="J197" s="178">
        <f t="shared" si="25"/>
        <v>0</v>
      </c>
      <c r="K197" s="178">
        <f t="shared" si="26"/>
        <v>0</v>
      </c>
    </row>
    <row r="198" spans="1:11" ht="12" customHeight="1">
      <c r="A198" s="184" t="s">
        <v>1814</v>
      </c>
      <c r="B198" s="175"/>
      <c r="C198" s="175"/>
      <c r="D198" s="177" t="s">
        <v>1678</v>
      </c>
      <c r="E198" s="174">
        <v>1</v>
      </c>
      <c r="F198" s="174" t="s">
        <v>215</v>
      </c>
      <c r="G198" s="178"/>
      <c r="H198" s="178"/>
      <c r="I198" s="178">
        <f t="shared" si="24"/>
        <v>0</v>
      </c>
      <c r="J198" s="178">
        <f t="shared" si="25"/>
        <v>0</v>
      </c>
      <c r="K198" s="178">
        <f t="shared" si="26"/>
        <v>0</v>
      </c>
    </row>
    <row r="199" spans="1:11" ht="12" customHeight="1">
      <c r="A199" s="184" t="s">
        <v>1815</v>
      </c>
      <c r="B199" s="175"/>
      <c r="C199" s="175"/>
      <c r="D199" s="177" t="s">
        <v>1680</v>
      </c>
      <c r="E199" s="174">
        <v>1</v>
      </c>
      <c r="F199" s="174" t="s">
        <v>215</v>
      </c>
      <c r="G199" s="178"/>
      <c r="H199" s="178"/>
      <c r="I199" s="178">
        <f t="shared" si="24"/>
        <v>0</v>
      </c>
      <c r="J199" s="178">
        <f t="shared" si="25"/>
        <v>0</v>
      </c>
      <c r="K199" s="178">
        <f t="shared" si="26"/>
        <v>0</v>
      </c>
    </row>
    <row r="200" spans="1:11" ht="12">
      <c r="A200" s="190"/>
      <c r="B200" s="196" t="s">
        <v>1816</v>
      </c>
      <c r="C200" s="197"/>
      <c r="D200" s="195"/>
      <c r="E200" s="152"/>
      <c r="F200" s="194"/>
      <c r="G200" s="195"/>
      <c r="H200" s="173"/>
      <c r="I200" s="173"/>
      <c r="J200" s="173"/>
      <c r="K200" s="173"/>
    </row>
    <row r="201" spans="1:11" ht="24" customHeight="1">
      <c r="A201" s="184" t="s">
        <v>1817</v>
      </c>
      <c r="B201" s="175"/>
      <c r="C201" s="175">
        <v>170101</v>
      </c>
      <c r="D201" s="177" t="s">
        <v>1818</v>
      </c>
      <c r="E201" s="174">
        <v>0.5</v>
      </c>
      <c r="F201" s="186" t="s">
        <v>1819</v>
      </c>
      <c r="G201" s="178"/>
      <c r="H201" s="178"/>
      <c r="I201" s="178">
        <f t="shared" ref="I201:I211" si="27">E201*G201</f>
        <v>0</v>
      </c>
      <c r="J201" s="178">
        <f t="shared" ref="J201:J211" si="28">E201*H201</f>
        <v>0</v>
      </c>
      <c r="K201" s="178">
        <f t="shared" ref="K201:K211" si="29">SUM(I201:J201)</f>
        <v>0</v>
      </c>
    </row>
    <row r="202" spans="1:11" ht="24" customHeight="1">
      <c r="A202" s="184" t="s">
        <v>1820</v>
      </c>
      <c r="B202" s="175"/>
      <c r="C202" s="175">
        <v>170302</v>
      </c>
      <c r="D202" s="177" t="s">
        <v>1821</v>
      </c>
      <c r="E202" s="174">
        <v>0.5</v>
      </c>
      <c r="F202" s="186" t="s">
        <v>1819</v>
      </c>
      <c r="G202" s="178"/>
      <c r="H202" s="178"/>
      <c r="I202" s="178">
        <f t="shared" si="27"/>
        <v>0</v>
      </c>
      <c r="J202" s="178">
        <f t="shared" si="28"/>
        <v>0</v>
      </c>
      <c r="K202" s="178">
        <f t="shared" si="29"/>
        <v>0</v>
      </c>
    </row>
    <row r="203" spans="1:11" ht="24" customHeight="1">
      <c r="A203" s="184" t="s">
        <v>1822</v>
      </c>
      <c r="B203" s="175"/>
      <c r="C203" s="175">
        <v>170504</v>
      </c>
      <c r="D203" s="177" t="s">
        <v>1823</v>
      </c>
      <c r="E203" s="174">
        <v>0.5</v>
      </c>
      <c r="F203" s="186" t="s">
        <v>1819</v>
      </c>
      <c r="G203" s="178"/>
      <c r="H203" s="178"/>
      <c r="I203" s="178">
        <f t="shared" si="27"/>
        <v>0</v>
      </c>
      <c r="J203" s="178">
        <f t="shared" si="28"/>
        <v>0</v>
      </c>
      <c r="K203" s="178">
        <f t="shared" si="29"/>
        <v>0</v>
      </c>
    </row>
    <row r="204" spans="1:11" ht="24" customHeight="1">
      <c r="A204" s="184" t="s">
        <v>1824</v>
      </c>
      <c r="B204" s="175"/>
      <c r="C204" s="175">
        <v>170506</v>
      </c>
      <c r="D204" s="177" t="s">
        <v>1825</v>
      </c>
      <c r="E204" s="174">
        <v>0.5</v>
      </c>
      <c r="F204" s="186" t="s">
        <v>1819</v>
      </c>
      <c r="G204" s="178"/>
      <c r="H204" s="178"/>
      <c r="I204" s="178">
        <f t="shared" si="27"/>
        <v>0</v>
      </c>
      <c r="J204" s="178">
        <f t="shared" si="28"/>
        <v>0</v>
      </c>
      <c r="K204" s="178">
        <f t="shared" si="29"/>
        <v>0</v>
      </c>
    </row>
    <row r="205" spans="1:11" ht="24" customHeight="1">
      <c r="A205" s="184" t="s">
        <v>1826</v>
      </c>
      <c r="B205" s="175"/>
      <c r="C205" s="175">
        <v>170604</v>
      </c>
      <c r="D205" s="177" t="s">
        <v>1827</v>
      </c>
      <c r="E205" s="174">
        <v>0.1</v>
      </c>
      <c r="F205" s="186" t="s">
        <v>1819</v>
      </c>
      <c r="G205" s="178"/>
      <c r="H205" s="178"/>
      <c r="I205" s="178">
        <f t="shared" si="27"/>
        <v>0</v>
      </c>
      <c r="J205" s="178">
        <f t="shared" si="28"/>
        <v>0</v>
      </c>
      <c r="K205" s="178">
        <f t="shared" si="29"/>
        <v>0</v>
      </c>
    </row>
    <row r="206" spans="1:11" ht="12">
      <c r="A206" s="184" t="s">
        <v>1828</v>
      </c>
      <c r="B206" s="175"/>
      <c r="C206" s="175">
        <v>170904</v>
      </c>
      <c r="D206" s="177" t="s">
        <v>1829</v>
      </c>
      <c r="E206" s="174">
        <v>0.1</v>
      </c>
      <c r="F206" s="186" t="s">
        <v>1819</v>
      </c>
      <c r="G206" s="178"/>
      <c r="H206" s="178"/>
      <c r="I206" s="178">
        <f t="shared" si="27"/>
        <v>0</v>
      </c>
      <c r="J206" s="178">
        <f t="shared" si="28"/>
        <v>0</v>
      </c>
      <c r="K206" s="178">
        <f t="shared" si="29"/>
        <v>0</v>
      </c>
    </row>
    <row r="207" spans="1:11" ht="12">
      <c r="A207" s="184" t="s">
        <v>1830</v>
      </c>
      <c r="B207" s="175"/>
      <c r="C207" s="175">
        <v>200307</v>
      </c>
      <c r="D207" s="177" t="s">
        <v>1831</v>
      </c>
      <c r="E207" s="174">
        <v>0.5</v>
      </c>
      <c r="F207" s="186" t="s">
        <v>1819</v>
      </c>
      <c r="G207" s="178"/>
      <c r="H207" s="178"/>
      <c r="I207" s="178">
        <f t="shared" si="27"/>
        <v>0</v>
      </c>
      <c r="J207" s="178">
        <f t="shared" si="28"/>
        <v>0</v>
      </c>
      <c r="K207" s="178">
        <f t="shared" si="29"/>
        <v>0</v>
      </c>
    </row>
    <row r="208" spans="1:11" ht="24" customHeight="1">
      <c r="A208" s="184" t="s">
        <v>1832</v>
      </c>
      <c r="B208" s="175"/>
      <c r="C208" s="175"/>
      <c r="D208" s="177" t="s">
        <v>1833</v>
      </c>
      <c r="E208" s="174">
        <v>0.1</v>
      </c>
      <c r="F208" s="186" t="s">
        <v>1819</v>
      </c>
      <c r="G208" s="178"/>
      <c r="H208" s="178"/>
      <c r="I208" s="178">
        <f t="shared" si="27"/>
        <v>0</v>
      </c>
      <c r="J208" s="178">
        <f t="shared" si="28"/>
        <v>0</v>
      </c>
      <c r="K208" s="178">
        <f t="shared" si="29"/>
        <v>0</v>
      </c>
    </row>
    <row r="209" spans="1:11" ht="24" customHeight="1">
      <c r="A209" s="184" t="s">
        <v>1834</v>
      </c>
      <c r="B209" s="175"/>
      <c r="C209" s="175"/>
      <c r="D209" s="177" t="s">
        <v>1835</v>
      </c>
      <c r="E209" s="174">
        <v>0.1</v>
      </c>
      <c r="F209" s="186" t="s">
        <v>1819</v>
      </c>
      <c r="G209" s="178"/>
      <c r="H209" s="178"/>
      <c r="I209" s="178">
        <f t="shared" si="27"/>
        <v>0</v>
      </c>
      <c r="J209" s="178">
        <f t="shared" si="28"/>
        <v>0</v>
      </c>
      <c r="K209" s="178">
        <f t="shared" si="29"/>
        <v>0</v>
      </c>
    </row>
    <row r="210" spans="1:11" ht="12">
      <c r="A210" s="184" t="s">
        <v>1836</v>
      </c>
      <c r="B210" s="175"/>
      <c r="C210" s="175"/>
      <c r="D210" s="177" t="s">
        <v>1837</v>
      </c>
      <c r="E210" s="174">
        <v>1</v>
      </c>
      <c r="F210" s="186" t="s">
        <v>215</v>
      </c>
      <c r="G210" s="178"/>
      <c r="H210" s="178"/>
      <c r="I210" s="178">
        <f t="shared" si="27"/>
        <v>0</v>
      </c>
      <c r="J210" s="178">
        <f t="shared" si="28"/>
        <v>0</v>
      </c>
      <c r="K210" s="178">
        <f t="shared" si="29"/>
        <v>0</v>
      </c>
    </row>
    <row r="211" spans="1:11" ht="12.95" thickBot="1">
      <c r="A211" s="184" t="s">
        <v>1838</v>
      </c>
      <c r="B211" s="175"/>
      <c r="C211" s="175"/>
      <c r="D211" s="177" t="s">
        <v>1839</v>
      </c>
      <c r="E211" s="174">
        <v>30</v>
      </c>
      <c r="F211" s="186" t="s">
        <v>1840</v>
      </c>
      <c r="G211" s="178"/>
      <c r="H211" s="178"/>
      <c r="I211" s="178">
        <f t="shared" si="27"/>
        <v>0</v>
      </c>
      <c r="J211" s="178">
        <f t="shared" si="28"/>
        <v>0</v>
      </c>
      <c r="K211" s="178">
        <f t="shared" si="29"/>
        <v>0</v>
      </c>
    </row>
    <row r="212" spans="1:11">
      <c r="A212" s="152"/>
      <c r="B212" s="182"/>
      <c r="C212" s="198"/>
      <c r="D212" s="172"/>
      <c r="E212" s="152"/>
      <c r="F212" s="152"/>
      <c r="G212" s="199"/>
      <c r="H212" s="200"/>
      <c r="I212" s="201" t="s">
        <v>1389</v>
      </c>
      <c r="J212" s="202" t="s">
        <v>1391</v>
      </c>
      <c r="K212" s="203"/>
    </row>
    <row r="213" spans="1:11" ht="12" thickBot="1">
      <c r="A213" s="152"/>
      <c r="B213" s="182"/>
      <c r="C213" s="198"/>
      <c r="D213" s="172"/>
      <c r="E213" s="152"/>
      <c r="F213" s="152"/>
      <c r="G213" s="204" t="s">
        <v>1841</v>
      </c>
      <c r="H213" s="205"/>
      <c r="I213" s="206" t="s">
        <v>855</v>
      </c>
      <c r="J213" s="207" t="s">
        <v>854</v>
      </c>
      <c r="K213" s="208" t="s">
        <v>1390</v>
      </c>
    </row>
    <row r="214" spans="1:11">
      <c r="A214" s="152"/>
      <c r="B214" s="182"/>
      <c r="C214" s="198"/>
      <c r="D214" s="172"/>
      <c r="E214" s="152"/>
      <c r="F214" s="152"/>
      <c r="G214" s="204" t="s">
        <v>1842</v>
      </c>
      <c r="H214" s="205"/>
      <c r="I214" s="209">
        <f>SUM(I8:I211)</f>
        <v>0</v>
      </c>
      <c r="J214" s="209">
        <f>SUM(J8:J211)</f>
        <v>0</v>
      </c>
      <c r="K214" s="210"/>
    </row>
    <row r="215" spans="1:11">
      <c r="A215" s="152"/>
      <c r="B215" s="182"/>
      <c r="C215" s="198"/>
      <c r="D215" s="172"/>
      <c r="E215" s="152"/>
      <c r="F215" s="152"/>
      <c r="G215" s="204" t="s">
        <v>1843</v>
      </c>
      <c r="H215" s="205"/>
      <c r="I215" s="209"/>
      <c r="J215" s="209"/>
      <c r="K215" s="210">
        <f>I214+J214</f>
        <v>0</v>
      </c>
    </row>
    <row r="216" spans="1:11">
      <c r="A216" s="152"/>
      <c r="B216" s="182"/>
      <c r="C216" s="198"/>
      <c r="D216" s="172"/>
      <c r="E216" s="152"/>
      <c r="F216" s="152"/>
      <c r="G216" s="204" t="s">
        <v>1844</v>
      </c>
      <c r="H216" s="205"/>
      <c r="I216" s="209"/>
      <c r="J216" s="209"/>
      <c r="K216" s="210">
        <v>0</v>
      </c>
    </row>
    <row r="217" spans="1:11">
      <c r="A217" s="152"/>
      <c r="B217" s="182"/>
      <c r="C217" s="198"/>
      <c r="D217" s="172"/>
      <c r="E217" s="152"/>
      <c r="F217" s="152"/>
      <c r="G217" s="204" t="s">
        <v>1845</v>
      </c>
      <c r="H217" s="205"/>
      <c r="I217" s="209"/>
      <c r="J217" s="209"/>
      <c r="K217" s="210">
        <v>0</v>
      </c>
    </row>
    <row r="218" spans="1:11">
      <c r="A218" s="152"/>
      <c r="B218" s="152"/>
      <c r="C218" s="211"/>
      <c r="D218" s="152"/>
      <c r="E218" s="152"/>
      <c r="F218" s="152"/>
      <c r="G218" s="204" t="s">
        <v>1846</v>
      </c>
      <c r="H218" s="205"/>
      <c r="I218" s="209"/>
      <c r="J218" s="209"/>
      <c r="K218" s="210">
        <v>0</v>
      </c>
    </row>
    <row r="219" spans="1:11">
      <c r="A219" s="152"/>
      <c r="B219" s="152"/>
      <c r="C219" s="211"/>
      <c r="D219" s="152"/>
      <c r="E219" s="152"/>
      <c r="F219" s="152"/>
      <c r="G219" s="204" t="s">
        <v>1678</v>
      </c>
      <c r="H219" s="205"/>
      <c r="I219" s="209"/>
      <c r="J219" s="209"/>
      <c r="K219" s="210">
        <v>0</v>
      </c>
    </row>
    <row r="220" spans="1:11">
      <c r="A220" s="152"/>
      <c r="B220" s="152"/>
      <c r="C220" s="211"/>
      <c r="D220" s="152"/>
      <c r="E220" s="152"/>
      <c r="F220" s="152"/>
      <c r="G220" s="204" t="s">
        <v>1847</v>
      </c>
      <c r="H220" s="205"/>
      <c r="I220" s="209"/>
      <c r="J220" s="209">
        <v>3.8</v>
      </c>
      <c r="K220" s="210">
        <f>J220*K215/100</f>
        <v>0</v>
      </c>
    </row>
    <row r="221" spans="1:11" ht="12.95" thickBot="1">
      <c r="A221" s="152"/>
      <c r="B221" s="152"/>
      <c r="C221" s="211"/>
      <c r="D221" s="152"/>
      <c r="E221" s="152"/>
      <c r="F221" s="152"/>
      <c r="G221" s="212" t="s">
        <v>1848</v>
      </c>
      <c r="H221" s="213"/>
      <c r="I221" s="214"/>
      <c r="J221" s="214"/>
      <c r="K221" s="215">
        <f>SUM(K215:K220)</f>
        <v>0</v>
      </c>
    </row>
  </sheetData>
  <phoneticPr fontId="0" type="noConversion"/>
  <conditionalFormatting sqref="G8:K25">
    <cfRule type="cellIs" dxfId="26" priority="1" stopIfTrue="1" operator="equal">
      <formula>0</formula>
    </cfRule>
  </conditionalFormatting>
  <conditionalFormatting sqref="G27:K32 G40:K58 G96:K110">
    <cfRule type="cellIs" dxfId="25" priority="2" stopIfTrue="1" operator="equal">
      <formula>0</formula>
    </cfRule>
  </conditionalFormatting>
  <conditionalFormatting sqref="G34:K38 G60:K71">
    <cfRule type="cellIs" dxfId="24" priority="5" stopIfTrue="1" operator="equal">
      <formula>0</formula>
    </cfRule>
  </conditionalFormatting>
  <conditionalFormatting sqref="G73:K94">
    <cfRule type="cellIs" dxfId="23" priority="42" stopIfTrue="1" operator="equal">
      <formula>0</formula>
    </cfRule>
  </conditionalFormatting>
  <conditionalFormatting sqref="G112:K138 G140:K177 G179:K199">
    <cfRule type="cellIs" dxfId="22" priority="16" stopIfTrue="1" operator="equal">
      <formula>0</formula>
    </cfRule>
  </conditionalFormatting>
  <conditionalFormatting sqref="G201:K211">
    <cfRule type="cellIs" dxfId="21" priority="20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FE0B9-CB21-D949-AF5D-FFCC8F57C96A}">
  <dimension ref="A1:IS112"/>
  <sheetViews>
    <sheetView workbookViewId="0">
      <selection activeCell="C2" sqref="C2:F2"/>
    </sheetView>
  </sheetViews>
  <sheetFormatPr defaultColWidth="12" defaultRowHeight="11.1"/>
  <cols>
    <col min="1" max="1" width="5.5" customWidth="1"/>
    <col min="2" max="2" width="16.6640625" style="478" customWidth="1"/>
    <col min="3" max="3" width="18.6640625" style="478" customWidth="1"/>
    <col min="4" max="4" width="45.6640625" customWidth="1"/>
    <col min="7" max="11" width="14" customWidth="1"/>
    <col min="14" max="14" width="0" style="462" hidden="1" customWidth="1"/>
    <col min="15" max="21" width="0" hidden="1" customWidth="1"/>
  </cols>
  <sheetData>
    <row r="1" spans="1:21" ht="12">
      <c r="A1" s="150"/>
      <c r="B1" s="461" t="s">
        <v>1378</v>
      </c>
      <c r="C1" s="191" t="s">
        <v>1849</v>
      </c>
      <c r="D1" s="150"/>
      <c r="E1" s="152"/>
      <c r="F1" s="150"/>
      <c r="G1" s="152"/>
      <c r="H1" s="152"/>
      <c r="I1" s="152"/>
      <c r="J1" s="152"/>
      <c r="K1" s="152"/>
    </row>
    <row r="2" spans="1:21" ht="31.5" customHeight="1">
      <c r="A2" s="150"/>
      <c r="B2" s="150" t="s">
        <v>1379</v>
      </c>
      <c r="C2" s="566" t="s">
        <v>1380</v>
      </c>
      <c r="D2" s="566"/>
      <c r="E2" s="566"/>
      <c r="F2" s="566"/>
      <c r="G2" s="152"/>
      <c r="H2" s="152"/>
      <c r="I2" s="152"/>
      <c r="J2" s="152"/>
      <c r="K2" s="152"/>
      <c r="N2"/>
    </row>
    <row r="3" spans="1:21" ht="12.95">
      <c r="A3" s="150"/>
      <c r="B3" s="463" t="s">
        <v>1381</v>
      </c>
      <c r="C3" s="464" t="s">
        <v>1382</v>
      </c>
      <c r="D3" s="150"/>
      <c r="E3" s="152"/>
      <c r="F3" s="150"/>
      <c r="G3" s="152"/>
      <c r="H3" s="152"/>
      <c r="I3" s="152"/>
      <c r="J3" s="152"/>
      <c r="K3" s="152"/>
    </row>
    <row r="4" spans="1:21" ht="12" thickBot="1">
      <c r="A4" s="150"/>
      <c r="B4" s="463"/>
      <c r="C4" s="463" t="s">
        <v>1383</v>
      </c>
      <c r="D4" s="150"/>
      <c r="E4" s="152"/>
      <c r="F4" s="150"/>
      <c r="G4" s="152"/>
      <c r="H4" s="152"/>
      <c r="I4" s="152"/>
      <c r="J4" s="152"/>
      <c r="K4" s="152"/>
    </row>
    <row r="5" spans="1:21">
      <c r="A5" s="155" t="s">
        <v>1384</v>
      </c>
      <c r="B5" s="465" t="s">
        <v>59</v>
      </c>
      <c r="C5" s="465" t="s">
        <v>1385</v>
      </c>
      <c r="D5" s="156" t="s">
        <v>56</v>
      </c>
      <c r="E5" s="156" t="s">
        <v>1386</v>
      </c>
      <c r="F5" s="157" t="s">
        <v>1387</v>
      </c>
      <c r="G5" s="158" t="s">
        <v>1388</v>
      </c>
      <c r="H5" s="159"/>
      <c r="I5" s="158" t="s">
        <v>1389</v>
      </c>
      <c r="J5" s="159"/>
      <c r="K5" s="160" t="s">
        <v>1390</v>
      </c>
    </row>
    <row r="6" spans="1:21" ht="12" thickBot="1">
      <c r="A6" s="161"/>
      <c r="B6" s="466"/>
      <c r="C6" s="467"/>
      <c r="D6" s="162"/>
      <c r="E6" s="162"/>
      <c r="F6" s="164"/>
      <c r="G6" s="165" t="s">
        <v>855</v>
      </c>
      <c r="H6" s="166" t="s">
        <v>854</v>
      </c>
      <c r="I6" s="167" t="s">
        <v>855</v>
      </c>
      <c r="J6" s="168" t="s">
        <v>854</v>
      </c>
      <c r="K6" s="169" t="s">
        <v>1391</v>
      </c>
      <c r="N6" s="468" t="s">
        <v>1850</v>
      </c>
      <c r="O6" s="205"/>
      <c r="P6" s="205" t="s">
        <v>1851</v>
      </c>
      <c r="Q6" s="205" t="s">
        <v>1852</v>
      </c>
      <c r="R6" s="205" t="s">
        <v>1853</v>
      </c>
      <c r="S6" s="205" t="s">
        <v>1854</v>
      </c>
      <c r="T6" s="205" t="s">
        <v>1855</v>
      </c>
      <c r="U6" s="205" t="s">
        <v>1856</v>
      </c>
    </row>
    <row r="7" spans="1:21" ht="12">
      <c r="A7" s="152"/>
      <c r="B7" s="196" t="s">
        <v>1392</v>
      </c>
      <c r="C7" s="469"/>
      <c r="D7" s="172"/>
      <c r="E7" s="152"/>
      <c r="F7" s="152"/>
      <c r="G7" s="173"/>
      <c r="H7" s="173"/>
      <c r="I7" s="173"/>
      <c r="J7" s="173"/>
      <c r="K7" s="173"/>
    </row>
    <row r="8" spans="1:21" ht="24">
      <c r="A8" s="174">
        <v>1</v>
      </c>
      <c r="B8" s="183" t="s">
        <v>1857</v>
      </c>
      <c r="C8" s="176" t="s">
        <v>1858</v>
      </c>
      <c r="D8" s="177" t="s">
        <v>1859</v>
      </c>
      <c r="E8" s="174">
        <v>5</v>
      </c>
      <c r="F8" s="174" t="s">
        <v>215</v>
      </c>
      <c r="G8" s="481"/>
      <c r="H8" s="481"/>
      <c r="I8" s="481">
        <f t="shared" ref="I8:I28" si="0">E8*G8</f>
        <v>0</v>
      </c>
      <c r="J8" s="481">
        <f t="shared" ref="J8:J28" si="1">E8*H8</f>
        <v>0</v>
      </c>
      <c r="K8" s="481">
        <f t="shared" ref="K8:K28" si="2">SUM(I8:J8)</f>
        <v>0</v>
      </c>
      <c r="N8" s="462">
        <v>1</v>
      </c>
      <c r="R8">
        <v>3</v>
      </c>
      <c r="S8">
        <v>1</v>
      </c>
      <c r="T8" s="470">
        <v>1</v>
      </c>
      <c r="U8" s="470">
        <v>1</v>
      </c>
    </row>
    <row r="9" spans="1:21" ht="24">
      <c r="A9" s="174">
        <v>1</v>
      </c>
      <c r="B9" s="183" t="s">
        <v>1393</v>
      </c>
      <c r="C9" s="176" t="s">
        <v>1394</v>
      </c>
      <c r="D9" s="177" t="s">
        <v>1395</v>
      </c>
      <c r="E9" s="174">
        <v>19</v>
      </c>
      <c r="F9" s="174" t="s">
        <v>215</v>
      </c>
      <c r="G9" s="481"/>
      <c r="H9" s="481"/>
      <c r="I9" s="481">
        <f t="shared" si="0"/>
        <v>0</v>
      </c>
      <c r="J9" s="481">
        <f t="shared" si="1"/>
        <v>0</v>
      </c>
      <c r="K9" s="481">
        <f t="shared" si="2"/>
        <v>0</v>
      </c>
      <c r="N9"/>
    </row>
    <row r="10" spans="1:21" ht="36">
      <c r="A10" s="174">
        <v>4</v>
      </c>
      <c r="B10" s="183" t="s">
        <v>1401</v>
      </c>
      <c r="C10" s="179" t="s">
        <v>1402</v>
      </c>
      <c r="D10" s="177" t="s">
        <v>1403</v>
      </c>
      <c r="E10" s="174">
        <v>10</v>
      </c>
      <c r="F10" s="174" t="s">
        <v>215</v>
      </c>
      <c r="G10" s="481"/>
      <c r="H10" s="481"/>
      <c r="I10" s="481">
        <f t="shared" si="0"/>
        <v>0</v>
      </c>
      <c r="J10" s="481">
        <f t="shared" si="1"/>
        <v>0</v>
      </c>
      <c r="K10" s="481">
        <f t="shared" si="2"/>
        <v>0</v>
      </c>
      <c r="N10"/>
    </row>
    <row r="11" spans="1:21" ht="12">
      <c r="A11" s="174">
        <v>5</v>
      </c>
      <c r="B11" s="183" t="s">
        <v>1404</v>
      </c>
      <c r="C11" s="179" t="s">
        <v>1860</v>
      </c>
      <c r="D11" s="177" t="s">
        <v>1405</v>
      </c>
      <c r="E11" s="174">
        <v>1</v>
      </c>
      <c r="F11" s="174" t="s">
        <v>215</v>
      </c>
      <c r="G11" s="481"/>
      <c r="H11" s="481"/>
      <c r="I11" s="481">
        <f t="shared" si="0"/>
        <v>0</v>
      </c>
      <c r="J11" s="481">
        <f t="shared" si="1"/>
        <v>0</v>
      </c>
      <c r="K11" s="481">
        <f t="shared" si="2"/>
        <v>0</v>
      </c>
      <c r="N11"/>
    </row>
    <row r="12" spans="1:21" ht="24">
      <c r="A12" s="174">
        <v>6</v>
      </c>
      <c r="B12" s="183" t="s">
        <v>1861</v>
      </c>
      <c r="C12" s="183" t="s">
        <v>1862</v>
      </c>
      <c r="D12" s="177" t="s">
        <v>1863</v>
      </c>
      <c r="E12" s="174">
        <v>12</v>
      </c>
      <c r="F12" s="174" t="s">
        <v>215</v>
      </c>
      <c r="G12" s="481"/>
      <c r="H12" s="481"/>
      <c r="I12" s="481">
        <f t="shared" si="0"/>
        <v>0</v>
      </c>
      <c r="J12" s="481">
        <f t="shared" si="1"/>
        <v>0</v>
      </c>
      <c r="K12" s="481">
        <f t="shared" si="2"/>
        <v>0</v>
      </c>
      <c r="N12"/>
      <c r="R12">
        <v>7</v>
      </c>
      <c r="S12">
        <v>5</v>
      </c>
    </row>
    <row r="13" spans="1:21" ht="12">
      <c r="A13" s="174">
        <v>6</v>
      </c>
      <c r="B13" s="183" t="s">
        <v>1861</v>
      </c>
      <c r="C13" s="183" t="s">
        <v>1864</v>
      </c>
      <c r="D13" s="177" t="s">
        <v>1865</v>
      </c>
      <c r="E13" s="174">
        <v>6</v>
      </c>
      <c r="F13" s="174" t="s">
        <v>215</v>
      </c>
      <c r="G13" s="481"/>
      <c r="H13" s="481"/>
      <c r="I13" s="481">
        <f t="shared" si="0"/>
        <v>0</v>
      </c>
      <c r="J13" s="481">
        <f t="shared" si="1"/>
        <v>0</v>
      </c>
      <c r="K13" s="481">
        <f t="shared" si="2"/>
        <v>0</v>
      </c>
      <c r="N13"/>
      <c r="R13">
        <v>5</v>
      </c>
      <c r="S13">
        <v>1</v>
      </c>
    </row>
    <row r="14" spans="1:21" ht="24">
      <c r="A14" s="174">
        <v>6</v>
      </c>
      <c r="B14" s="183" t="s">
        <v>1861</v>
      </c>
      <c r="C14" s="183" t="s">
        <v>1866</v>
      </c>
      <c r="D14" s="177" t="s">
        <v>1867</v>
      </c>
      <c r="E14" s="174">
        <v>5</v>
      </c>
      <c r="F14" s="174" t="s">
        <v>215</v>
      </c>
      <c r="G14" s="481"/>
      <c r="H14" s="481"/>
      <c r="I14" s="481">
        <f t="shared" si="0"/>
        <v>0</v>
      </c>
      <c r="J14" s="481">
        <f t="shared" si="1"/>
        <v>0</v>
      </c>
      <c r="K14" s="481">
        <f t="shared" si="2"/>
        <v>0</v>
      </c>
      <c r="N14"/>
      <c r="R14">
        <v>3</v>
      </c>
      <c r="S14">
        <v>2</v>
      </c>
    </row>
    <row r="15" spans="1:21" ht="12">
      <c r="A15" s="174">
        <v>6</v>
      </c>
      <c r="B15" s="183" t="s">
        <v>1861</v>
      </c>
      <c r="C15" s="175" t="s">
        <v>1868</v>
      </c>
      <c r="D15" s="177" t="s">
        <v>1869</v>
      </c>
      <c r="E15" s="174">
        <v>3</v>
      </c>
      <c r="F15" s="174" t="s">
        <v>215</v>
      </c>
      <c r="G15" s="481"/>
      <c r="H15" s="481"/>
      <c r="I15" s="481">
        <f t="shared" si="0"/>
        <v>0</v>
      </c>
      <c r="J15" s="481">
        <f t="shared" si="1"/>
        <v>0</v>
      </c>
      <c r="K15" s="481">
        <f t="shared" si="2"/>
        <v>0</v>
      </c>
      <c r="N15"/>
      <c r="R15">
        <v>1</v>
      </c>
    </row>
    <row r="16" spans="1:21" ht="24">
      <c r="A16" s="174">
        <v>6</v>
      </c>
      <c r="B16" s="183" t="s">
        <v>1861</v>
      </c>
      <c r="C16" s="175" t="s">
        <v>1870</v>
      </c>
      <c r="D16" s="177" t="s">
        <v>1871</v>
      </c>
      <c r="E16" s="174">
        <v>1</v>
      </c>
      <c r="F16" s="174" t="s">
        <v>215</v>
      </c>
      <c r="G16" s="481"/>
      <c r="H16" s="481"/>
      <c r="I16" s="481">
        <f t="shared" si="0"/>
        <v>0</v>
      </c>
      <c r="J16" s="481">
        <f t="shared" si="1"/>
        <v>0</v>
      </c>
      <c r="K16" s="481">
        <f t="shared" si="2"/>
        <v>0</v>
      </c>
      <c r="N16"/>
      <c r="R16">
        <v>1</v>
      </c>
    </row>
    <row r="17" spans="1:21" ht="24">
      <c r="A17" s="174">
        <v>7</v>
      </c>
      <c r="B17" s="183" t="s">
        <v>1409</v>
      </c>
      <c r="C17" s="183">
        <v>753149</v>
      </c>
      <c r="D17" s="177" t="s">
        <v>1872</v>
      </c>
      <c r="E17" s="174">
        <v>24</v>
      </c>
      <c r="F17" s="174" t="s">
        <v>215</v>
      </c>
      <c r="G17" s="481"/>
      <c r="H17" s="481"/>
      <c r="I17" s="481">
        <f t="shared" si="0"/>
        <v>0</v>
      </c>
      <c r="J17" s="481">
        <f t="shared" si="1"/>
        <v>0</v>
      </c>
      <c r="K17" s="481">
        <f t="shared" si="2"/>
        <v>0</v>
      </c>
      <c r="N17"/>
      <c r="R17">
        <v>17</v>
      </c>
      <c r="S17">
        <v>7</v>
      </c>
    </row>
    <row r="18" spans="1:21" ht="24">
      <c r="A18" s="174">
        <v>8</v>
      </c>
      <c r="B18" s="183" t="s">
        <v>1409</v>
      </c>
      <c r="C18" s="183">
        <v>753148</v>
      </c>
      <c r="D18" s="177" t="s">
        <v>1873</v>
      </c>
      <c r="E18" s="174">
        <v>3</v>
      </c>
      <c r="F18" s="174" t="s">
        <v>215</v>
      </c>
      <c r="G18" s="481"/>
      <c r="H18" s="481"/>
      <c r="I18" s="481">
        <f t="shared" si="0"/>
        <v>0</v>
      </c>
      <c r="J18" s="481">
        <f t="shared" si="1"/>
        <v>0</v>
      </c>
      <c r="K18" s="481">
        <f t="shared" si="2"/>
        <v>0</v>
      </c>
      <c r="N18">
        <v>2</v>
      </c>
      <c r="R18">
        <v>1</v>
      </c>
    </row>
    <row r="19" spans="1:21" ht="24">
      <c r="A19" s="174">
        <v>9</v>
      </c>
      <c r="B19" s="183" t="s">
        <v>1874</v>
      </c>
      <c r="C19" s="183">
        <v>50446</v>
      </c>
      <c r="D19" s="175" t="s">
        <v>1875</v>
      </c>
      <c r="E19" s="174">
        <v>1</v>
      </c>
      <c r="F19" s="174" t="s">
        <v>215</v>
      </c>
      <c r="G19" s="481"/>
      <c r="H19" s="481"/>
      <c r="I19" s="481">
        <f t="shared" si="0"/>
        <v>0</v>
      </c>
      <c r="J19" s="481">
        <f t="shared" si="1"/>
        <v>0</v>
      </c>
      <c r="K19" s="481">
        <f t="shared" si="2"/>
        <v>0</v>
      </c>
      <c r="N19"/>
      <c r="S19">
        <v>1</v>
      </c>
    </row>
    <row r="20" spans="1:21" ht="12">
      <c r="A20" s="174">
        <v>11</v>
      </c>
      <c r="B20" s="183" t="s">
        <v>1409</v>
      </c>
      <c r="C20" s="176">
        <v>754001</v>
      </c>
      <c r="D20" s="175" t="s">
        <v>1421</v>
      </c>
      <c r="E20" s="174">
        <v>26</v>
      </c>
      <c r="F20" s="174" t="s">
        <v>215</v>
      </c>
      <c r="G20" s="481"/>
      <c r="H20" s="481"/>
      <c r="I20" s="481">
        <f t="shared" si="0"/>
        <v>0</v>
      </c>
      <c r="J20" s="481">
        <f t="shared" si="1"/>
        <v>0</v>
      </c>
      <c r="K20" s="481">
        <f t="shared" si="2"/>
        <v>0</v>
      </c>
      <c r="N20"/>
      <c r="R20">
        <v>9</v>
      </c>
    </row>
    <row r="21" spans="1:21" ht="24">
      <c r="A21" s="174">
        <v>11</v>
      </c>
      <c r="B21" s="183" t="s">
        <v>1876</v>
      </c>
      <c r="C21" s="471" t="s">
        <v>1877</v>
      </c>
      <c r="D21" s="175" t="s">
        <v>1878</v>
      </c>
      <c r="E21" s="174">
        <v>2</v>
      </c>
      <c r="F21" s="174" t="s">
        <v>215</v>
      </c>
      <c r="G21" s="481"/>
      <c r="H21" s="481"/>
      <c r="I21" s="481">
        <f t="shared" si="0"/>
        <v>0</v>
      </c>
      <c r="J21" s="481">
        <f t="shared" si="1"/>
        <v>0</v>
      </c>
      <c r="K21" s="481">
        <f t="shared" si="2"/>
        <v>0</v>
      </c>
      <c r="N21"/>
    </row>
    <row r="22" spans="1:21" ht="24">
      <c r="A22" s="174">
        <v>11</v>
      </c>
      <c r="B22" s="183" t="s">
        <v>1879</v>
      </c>
      <c r="C22" s="471" t="s">
        <v>1880</v>
      </c>
      <c r="D22" s="175" t="s">
        <v>1881</v>
      </c>
      <c r="E22" s="174">
        <v>3</v>
      </c>
      <c r="F22" s="174" t="s">
        <v>215</v>
      </c>
      <c r="G22" s="481"/>
      <c r="H22" s="481"/>
      <c r="I22" s="481">
        <f t="shared" si="0"/>
        <v>0</v>
      </c>
      <c r="J22" s="481">
        <f t="shared" si="1"/>
        <v>0</v>
      </c>
      <c r="K22" s="481">
        <f t="shared" si="2"/>
        <v>0</v>
      </c>
      <c r="N22"/>
    </row>
    <row r="23" spans="1:21" ht="24">
      <c r="A23" s="174">
        <v>11</v>
      </c>
      <c r="B23" s="183" t="s">
        <v>1882</v>
      </c>
      <c r="C23" s="471" t="s">
        <v>1883</v>
      </c>
      <c r="D23" s="175" t="s">
        <v>1884</v>
      </c>
      <c r="E23" s="174">
        <v>3</v>
      </c>
      <c r="F23" s="174" t="s">
        <v>215</v>
      </c>
      <c r="G23" s="481"/>
      <c r="H23" s="481"/>
      <c r="I23" s="481">
        <f t="shared" si="0"/>
        <v>0</v>
      </c>
      <c r="J23" s="481">
        <f t="shared" si="1"/>
        <v>0</v>
      </c>
      <c r="K23" s="481">
        <f t="shared" si="2"/>
        <v>0</v>
      </c>
      <c r="N23"/>
    </row>
    <row r="24" spans="1:21" ht="12">
      <c r="A24" s="174">
        <v>11</v>
      </c>
      <c r="B24" s="183" t="s">
        <v>1885</v>
      </c>
      <c r="C24" s="471" t="s">
        <v>1886</v>
      </c>
      <c r="D24" s="175" t="s">
        <v>1887</v>
      </c>
      <c r="E24" s="174">
        <v>12</v>
      </c>
      <c r="F24" s="174" t="s">
        <v>215</v>
      </c>
      <c r="G24" s="481"/>
      <c r="H24" s="481"/>
      <c r="I24" s="481">
        <f t="shared" si="0"/>
        <v>0</v>
      </c>
      <c r="J24" s="481">
        <f t="shared" si="1"/>
        <v>0</v>
      </c>
      <c r="K24" s="481">
        <f t="shared" si="2"/>
        <v>0</v>
      </c>
      <c r="N24"/>
    </row>
    <row r="25" spans="1:21" ht="24">
      <c r="A25" s="174">
        <v>11</v>
      </c>
      <c r="B25" s="183" t="s">
        <v>1888</v>
      </c>
      <c r="C25" s="471" t="s">
        <v>1889</v>
      </c>
      <c r="D25" s="175" t="s">
        <v>1890</v>
      </c>
      <c r="E25" s="174">
        <v>3</v>
      </c>
      <c r="F25" s="174" t="s">
        <v>215</v>
      </c>
      <c r="G25" s="481"/>
      <c r="H25" s="481"/>
      <c r="I25" s="481">
        <f t="shared" si="0"/>
        <v>0</v>
      </c>
      <c r="J25" s="481">
        <f t="shared" si="1"/>
        <v>0</v>
      </c>
      <c r="K25" s="481">
        <f t="shared" si="2"/>
        <v>0</v>
      </c>
      <c r="N25"/>
    </row>
    <row r="26" spans="1:21" ht="35.25" customHeight="1">
      <c r="A26" s="174">
        <v>11</v>
      </c>
      <c r="B26" s="183" t="s">
        <v>1891</v>
      </c>
      <c r="C26" s="471" t="s">
        <v>1892</v>
      </c>
      <c r="D26" s="175" t="s">
        <v>1893</v>
      </c>
      <c r="E26" s="174">
        <v>3</v>
      </c>
      <c r="F26" s="174" t="s">
        <v>215</v>
      </c>
      <c r="G26" s="481"/>
      <c r="H26" s="481"/>
      <c r="I26" s="481">
        <f t="shared" si="0"/>
        <v>0</v>
      </c>
      <c r="J26" s="481">
        <f t="shared" si="1"/>
        <v>0</v>
      </c>
      <c r="K26" s="481">
        <f t="shared" si="2"/>
        <v>0</v>
      </c>
      <c r="N26"/>
      <c r="T26">
        <v>5</v>
      </c>
      <c r="U26">
        <v>0</v>
      </c>
    </row>
    <row r="27" spans="1:21" ht="36">
      <c r="A27" s="174">
        <v>11</v>
      </c>
      <c r="B27" s="183" t="s">
        <v>1894</v>
      </c>
      <c r="C27" s="471" t="s">
        <v>1895</v>
      </c>
      <c r="D27" s="175" t="s">
        <v>1896</v>
      </c>
      <c r="E27" s="174">
        <v>9</v>
      </c>
      <c r="F27" s="174" t="s">
        <v>215</v>
      </c>
      <c r="G27" s="481"/>
      <c r="H27" s="481"/>
      <c r="I27" s="481">
        <f t="shared" si="0"/>
        <v>0</v>
      </c>
      <c r="J27" s="481">
        <f t="shared" si="1"/>
        <v>0</v>
      </c>
      <c r="K27" s="481">
        <f t="shared" si="2"/>
        <v>0</v>
      </c>
      <c r="N27"/>
    </row>
    <row r="28" spans="1:21" ht="12">
      <c r="A28" s="174">
        <v>11</v>
      </c>
      <c r="B28" s="183" t="s">
        <v>1894</v>
      </c>
      <c r="C28" s="471" t="s">
        <v>1897</v>
      </c>
      <c r="D28" s="175" t="s">
        <v>1898</v>
      </c>
      <c r="E28" s="174">
        <v>9</v>
      </c>
      <c r="F28" s="174" t="s">
        <v>215</v>
      </c>
      <c r="G28" s="481"/>
      <c r="H28" s="481"/>
      <c r="I28" s="481">
        <f t="shared" si="0"/>
        <v>0</v>
      </c>
      <c r="J28" s="481">
        <f t="shared" si="1"/>
        <v>0</v>
      </c>
      <c r="K28" s="481">
        <f t="shared" si="2"/>
        <v>0</v>
      </c>
      <c r="N28"/>
    </row>
    <row r="29" spans="1:21" ht="12">
      <c r="A29" s="152"/>
      <c r="B29" s="196" t="s">
        <v>1438</v>
      </c>
      <c r="C29" s="195"/>
      <c r="D29" s="172"/>
      <c r="E29" s="152"/>
      <c r="F29" s="152"/>
      <c r="G29" s="173"/>
      <c r="H29" s="173"/>
      <c r="I29" s="173"/>
      <c r="J29" s="173"/>
      <c r="K29" s="173"/>
    </row>
    <row r="30" spans="1:21" ht="24">
      <c r="A30" s="184" t="s">
        <v>762</v>
      </c>
      <c r="B30" s="183" t="s">
        <v>1899</v>
      </c>
      <c r="C30" s="183" t="s">
        <v>1900</v>
      </c>
      <c r="D30" s="183" t="s">
        <v>1901</v>
      </c>
      <c r="E30" s="174">
        <v>60</v>
      </c>
      <c r="F30" s="186" t="s">
        <v>226</v>
      </c>
      <c r="G30" s="481"/>
      <c r="H30" s="481"/>
      <c r="I30" s="178">
        <f t="shared" ref="I30:I33" si="3">E30*G30</f>
        <v>0</v>
      </c>
      <c r="J30" s="178">
        <f>E30*H30</f>
        <v>0</v>
      </c>
      <c r="K30" s="178">
        <f>SUM(I30:J30)</f>
        <v>0</v>
      </c>
    </row>
    <row r="31" spans="1:21" ht="24" customHeight="1">
      <c r="A31" s="184" t="s">
        <v>768</v>
      </c>
      <c r="B31" s="183" t="s">
        <v>1447</v>
      </c>
      <c r="C31" s="183" t="s">
        <v>1902</v>
      </c>
      <c r="D31" s="177" t="s">
        <v>1448</v>
      </c>
      <c r="E31" s="174">
        <v>75</v>
      </c>
      <c r="F31" s="174" t="s">
        <v>1443</v>
      </c>
      <c r="G31" s="481"/>
      <c r="H31" s="481"/>
      <c r="I31" s="178">
        <f t="shared" si="3"/>
        <v>0</v>
      </c>
      <c r="J31" s="178">
        <f>E31*H31</f>
        <v>0</v>
      </c>
      <c r="K31" s="178">
        <f>SUM(I31:J31)</f>
        <v>0</v>
      </c>
    </row>
    <row r="32" spans="1:21" ht="12" customHeight="1">
      <c r="A32" s="184" t="s">
        <v>772</v>
      </c>
      <c r="B32" s="183" t="s">
        <v>1449</v>
      </c>
      <c r="C32" s="183" t="s">
        <v>1903</v>
      </c>
      <c r="D32" s="177" t="s">
        <v>1450</v>
      </c>
      <c r="E32" s="174">
        <v>15</v>
      </c>
      <c r="F32" s="174" t="s">
        <v>1443</v>
      </c>
      <c r="G32" s="481"/>
      <c r="H32" s="481"/>
      <c r="I32" s="178">
        <f t="shared" si="3"/>
        <v>0</v>
      </c>
      <c r="J32" s="178">
        <f>E32*H32</f>
        <v>0</v>
      </c>
      <c r="K32" s="178">
        <f>SUM(I32:J32)</f>
        <v>0</v>
      </c>
    </row>
    <row r="33" spans="1:18" ht="12" customHeight="1">
      <c r="A33" s="152"/>
      <c r="B33" s="196" t="s">
        <v>1451</v>
      </c>
      <c r="C33" s="195"/>
      <c r="D33" s="172"/>
      <c r="E33" s="152"/>
      <c r="F33" s="152"/>
      <c r="G33" s="484"/>
      <c r="H33" s="485"/>
      <c r="I33" s="485"/>
      <c r="J33" s="173"/>
      <c r="K33" s="173"/>
    </row>
    <row r="34" spans="1:18" ht="12" customHeight="1">
      <c r="A34" s="174">
        <v>30</v>
      </c>
      <c r="B34" s="183" t="s">
        <v>1904</v>
      </c>
      <c r="C34" s="183" t="s">
        <v>1905</v>
      </c>
      <c r="D34" s="177" t="s">
        <v>1906</v>
      </c>
      <c r="E34" s="174">
        <v>1600</v>
      </c>
      <c r="F34" s="174" t="s">
        <v>1443</v>
      </c>
      <c r="G34" s="481"/>
      <c r="H34" s="481"/>
      <c r="I34" s="178">
        <f t="shared" ref="I34:I39" si="4">E34*G34</f>
        <v>0</v>
      </c>
      <c r="J34" s="178">
        <f t="shared" ref="J34:J39" si="5">E34*H34</f>
        <v>0</v>
      </c>
      <c r="K34" s="178">
        <f t="shared" ref="K34:K39" si="6">SUM(I34:J34)</f>
        <v>0</v>
      </c>
      <c r="N34" s="462">
        <f>3*11</f>
        <v>33</v>
      </c>
      <c r="R34">
        <f>(6+20+25+26+30)+(40+35+25+18+22+28+30+28+52+40+45+55+70+75+65+70+77+54+40+30+60+70+60+70)+(25+40+32+25+25+25+37+32+30)</f>
        <v>1537</v>
      </c>
    </row>
    <row r="35" spans="1:18" ht="25.5" customHeight="1">
      <c r="A35" s="174"/>
      <c r="B35" s="183" t="s">
        <v>1907</v>
      </c>
      <c r="C35" s="183" t="s">
        <v>1908</v>
      </c>
      <c r="D35" s="177" t="s">
        <v>1909</v>
      </c>
      <c r="E35" s="174">
        <v>60</v>
      </c>
      <c r="F35" s="174" t="s">
        <v>1443</v>
      </c>
      <c r="G35" s="481"/>
      <c r="H35" s="481"/>
      <c r="I35" s="178">
        <f t="shared" si="4"/>
        <v>0</v>
      </c>
      <c r="J35" s="178">
        <f t="shared" si="5"/>
        <v>0</v>
      </c>
      <c r="K35" s="178">
        <f t="shared" si="6"/>
        <v>0</v>
      </c>
    </row>
    <row r="36" spans="1:18" ht="24" customHeight="1">
      <c r="A36" s="174">
        <v>22</v>
      </c>
      <c r="B36" s="183" t="s">
        <v>1910</v>
      </c>
      <c r="C36" s="175" t="s">
        <v>1911</v>
      </c>
      <c r="D36" s="177" t="s">
        <v>1912</v>
      </c>
      <c r="E36" s="174">
        <v>520</v>
      </c>
      <c r="F36" s="174" t="s">
        <v>1443</v>
      </c>
      <c r="G36" s="481"/>
      <c r="H36" s="481"/>
      <c r="I36" s="178">
        <f t="shared" si="4"/>
        <v>0</v>
      </c>
      <c r="J36" s="178">
        <f t="shared" si="5"/>
        <v>0</v>
      </c>
      <c r="K36" s="178">
        <f t="shared" si="6"/>
        <v>0</v>
      </c>
      <c r="N36">
        <v>13</v>
      </c>
      <c r="R36">
        <f>(6+6+12+13+16+25+30+20+22+25+40)+(12+30+6+15)+(4+10+28+40+26+20+14+30+20+16+26)</f>
        <v>512</v>
      </c>
    </row>
    <row r="37" spans="1:18" ht="12" customHeight="1">
      <c r="A37" s="174">
        <v>31</v>
      </c>
      <c r="B37" s="183" t="s">
        <v>1458</v>
      </c>
      <c r="C37" s="183" t="s">
        <v>1459</v>
      </c>
      <c r="D37" s="177" t="s">
        <v>1457</v>
      </c>
      <c r="E37" s="174">
        <v>5</v>
      </c>
      <c r="F37" s="174" t="s">
        <v>1443</v>
      </c>
      <c r="G37" s="481"/>
      <c r="H37" s="481"/>
      <c r="I37" s="178">
        <f t="shared" si="4"/>
        <v>0</v>
      </c>
      <c r="J37" s="178">
        <f t="shared" si="5"/>
        <v>0</v>
      </c>
      <c r="K37" s="178">
        <f t="shared" si="6"/>
        <v>0</v>
      </c>
    </row>
    <row r="38" spans="1:18" ht="12" customHeight="1">
      <c r="A38" s="174">
        <v>32</v>
      </c>
      <c r="B38" s="183" t="s">
        <v>1460</v>
      </c>
      <c r="C38" s="183" t="s">
        <v>1461</v>
      </c>
      <c r="D38" s="177" t="s">
        <v>1457</v>
      </c>
      <c r="E38" s="174">
        <v>5</v>
      </c>
      <c r="F38" s="174" t="s">
        <v>1443</v>
      </c>
      <c r="G38" s="481"/>
      <c r="H38" s="481"/>
      <c r="I38" s="178">
        <f t="shared" si="4"/>
        <v>0</v>
      </c>
      <c r="J38" s="178">
        <f t="shared" si="5"/>
        <v>0</v>
      </c>
      <c r="K38" s="178">
        <f t="shared" si="6"/>
        <v>0</v>
      </c>
    </row>
    <row r="39" spans="1:18" ht="12" customHeight="1">
      <c r="A39" s="174">
        <v>43</v>
      </c>
      <c r="B39" s="183" t="s">
        <v>1913</v>
      </c>
      <c r="C39" s="183"/>
      <c r="D39" s="177" t="s">
        <v>1914</v>
      </c>
      <c r="E39" s="174">
        <v>5</v>
      </c>
      <c r="F39" s="174" t="s">
        <v>1443</v>
      </c>
      <c r="G39" s="481"/>
      <c r="H39" s="481"/>
      <c r="I39" s="178">
        <f t="shared" si="4"/>
        <v>0</v>
      </c>
      <c r="J39" s="178">
        <f t="shared" si="5"/>
        <v>0</v>
      </c>
      <c r="K39" s="178">
        <f t="shared" si="6"/>
        <v>0</v>
      </c>
    </row>
    <row r="40" spans="1:18" ht="12" customHeight="1">
      <c r="A40" s="152"/>
      <c r="B40" s="196" t="s">
        <v>1594</v>
      </c>
      <c r="C40" s="195"/>
      <c r="D40" s="172"/>
      <c r="E40" s="152"/>
      <c r="F40" s="152"/>
      <c r="G40" s="173"/>
      <c r="H40" s="173"/>
      <c r="I40" s="173"/>
      <c r="J40" s="173"/>
      <c r="K40" s="173"/>
    </row>
    <row r="41" spans="1:18" ht="12" customHeight="1">
      <c r="A41" s="174">
        <v>81</v>
      </c>
      <c r="B41" s="183"/>
      <c r="C41" s="183"/>
      <c r="D41" s="177" t="s">
        <v>1595</v>
      </c>
      <c r="E41" s="174">
        <v>10</v>
      </c>
      <c r="F41" s="174" t="s">
        <v>1443</v>
      </c>
      <c r="G41" s="481"/>
      <c r="H41" s="481"/>
      <c r="I41" s="178">
        <f t="shared" ref="I41:I54" si="7">E41*G41</f>
        <v>0</v>
      </c>
      <c r="J41" s="178">
        <f t="shared" ref="J41:J54" si="8">E41*H41</f>
        <v>0</v>
      </c>
      <c r="K41" s="178">
        <f t="shared" ref="K41:K54" si="9">SUM(I41:J41)</f>
        <v>0</v>
      </c>
    </row>
    <row r="42" spans="1:18" ht="12" customHeight="1">
      <c r="A42" s="174">
        <v>82</v>
      </c>
      <c r="B42" s="183"/>
      <c r="C42" s="183"/>
      <c r="D42" s="177" t="s">
        <v>1596</v>
      </c>
      <c r="E42" s="174">
        <v>32</v>
      </c>
      <c r="F42" s="174" t="s">
        <v>1443</v>
      </c>
      <c r="G42" s="481"/>
      <c r="H42" s="481"/>
      <c r="I42" s="178">
        <f t="shared" si="7"/>
        <v>0</v>
      </c>
      <c r="J42" s="178">
        <f t="shared" si="8"/>
        <v>0</v>
      </c>
      <c r="K42" s="178">
        <f t="shared" si="9"/>
        <v>0</v>
      </c>
    </row>
    <row r="43" spans="1:18" ht="12" customHeight="1">
      <c r="A43" s="174">
        <v>83</v>
      </c>
      <c r="B43" s="183"/>
      <c r="C43" s="183"/>
      <c r="D43" s="177" t="s">
        <v>1597</v>
      </c>
      <c r="E43" s="174">
        <v>29</v>
      </c>
      <c r="F43" s="174" t="s">
        <v>215</v>
      </c>
      <c r="G43" s="481"/>
      <c r="H43" s="481"/>
      <c r="I43" s="178">
        <f t="shared" si="7"/>
        <v>0</v>
      </c>
      <c r="J43" s="178">
        <f t="shared" si="8"/>
        <v>0</v>
      </c>
      <c r="K43" s="178">
        <f t="shared" si="9"/>
        <v>0</v>
      </c>
    </row>
    <row r="44" spans="1:18" ht="12" customHeight="1">
      <c r="A44" s="174">
        <v>84</v>
      </c>
      <c r="B44" s="183"/>
      <c r="C44" s="183"/>
      <c r="D44" s="177" t="s">
        <v>1598</v>
      </c>
      <c r="E44" s="174">
        <v>32</v>
      </c>
      <c r="F44" s="174" t="s">
        <v>215</v>
      </c>
      <c r="G44" s="481"/>
      <c r="H44" s="481"/>
      <c r="I44" s="178">
        <f t="shared" si="7"/>
        <v>0</v>
      </c>
      <c r="J44" s="178">
        <f t="shared" si="8"/>
        <v>0</v>
      </c>
      <c r="K44" s="178">
        <f t="shared" si="9"/>
        <v>0</v>
      </c>
    </row>
    <row r="45" spans="1:18" ht="12" customHeight="1">
      <c r="A45" s="174">
        <v>85</v>
      </c>
      <c r="B45" s="183"/>
      <c r="C45" s="183"/>
      <c r="D45" s="177" t="s">
        <v>1599</v>
      </c>
      <c r="E45" s="174">
        <v>2</v>
      </c>
      <c r="F45" s="174" t="s">
        <v>215</v>
      </c>
      <c r="G45" s="481"/>
      <c r="H45" s="481"/>
      <c r="I45" s="178">
        <f t="shared" si="7"/>
        <v>0</v>
      </c>
      <c r="J45" s="178">
        <f t="shared" si="8"/>
        <v>0</v>
      </c>
      <c r="K45" s="178">
        <f t="shared" si="9"/>
        <v>0</v>
      </c>
    </row>
    <row r="46" spans="1:18" ht="24" customHeight="1">
      <c r="A46" s="174">
        <v>88</v>
      </c>
      <c r="B46" s="472" t="s">
        <v>1603</v>
      </c>
      <c r="C46" s="472"/>
      <c r="D46" s="177" t="s">
        <v>1604</v>
      </c>
      <c r="E46" s="174">
        <v>5</v>
      </c>
      <c r="F46" s="174" t="s">
        <v>1601</v>
      </c>
      <c r="G46" s="481"/>
      <c r="H46" s="481"/>
      <c r="I46" s="178">
        <f t="shared" si="7"/>
        <v>0</v>
      </c>
      <c r="J46" s="178">
        <f t="shared" si="8"/>
        <v>0</v>
      </c>
      <c r="K46" s="178">
        <f t="shared" si="9"/>
        <v>0</v>
      </c>
    </row>
    <row r="47" spans="1:18" ht="12" customHeight="1">
      <c r="A47" s="174">
        <v>89</v>
      </c>
      <c r="B47" s="183"/>
      <c r="C47" s="185"/>
      <c r="D47" s="177" t="s">
        <v>1605</v>
      </c>
      <c r="E47" s="174">
        <v>10</v>
      </c>
      <c r="F47" s="186" t="s">
        <v>1443</v>
      </c>
      <c r="G47" s="481"/>
      <c r="H47" s="481"/>
      <c r="I47" s="178">
        <f t="shared" si="7"/>
        <v>0</v>
      </c>
      <c r="J47" s="178">
        <f t="shared" si="8"/>
        <v>0</v>
      </c>
      <c r="K47" s="178">
        <f t="shared" si="9"/>
        <v>0</v>
      </c>
    </row>
    <row r="48" spans="1:18" ht="12" customHeight="1">
      <c r="A48" s="174">
        <v>90</v>
      </c>
      <c r="B48" s="183"/>
      <c r="C48" s="185"/>
      <c r="D48" s="177" t="s">
        <v>1606</v>
      </c>
      <c r="E48" s="174">
        <v>55</v>
      </c>
      <c r="F48" s="186" t="s">
        <v>1443</v>
      </c>
      <c r="G48" s="481"/>
      <c r="H48" s="481"/>
      <c r="I48" s="178">
        <f t="shared" si="7"/>
        <v>0</v>
      </c>
      <c r="J48" s="178">
        <f t="shared" si="8"/>
        <v>0</v>
      </c>
      <c r="K48" s="178">
        <f t="shared" si="9"/>
        <v>0</v>
      </c>
    </row>
    <row r="49" spans="1:253" ht="12" customHeight="1">
      <c r="A49" s="174">
        <v>91</v>
      </c>
      <c r="B49" s="183"/>
      <c r="C49" s="185"/>
      <c r="D49" s="177" t="s">
        <v>1607</v>
      </c>
      <c r="E49" s="174">
        <v>20</v>
      </c>
      <c r="F49" s="186" t="s">
        <v>1443</v>
      </c>
      <c r="G49" s="481"/>
      <c r="H49" s="481"/>
      <c r="I49" s="178">
        <f t="shared" si="7"/>
        <v>0</v>
      </c>
      <c r="J49" s="178">
        <f t="shared" si="8"/>
        <v>0</v>
      </c>
      <c r="K49" s="178">
        <f t="shared" si="9"/>
        <v>0</v>
      </c>
    </row>
    <row r="50" spans="1:253" ht="12" customHeight="1">
      <c r="A50" s="174">
        <v>92</v>
      </c>
      <c r="B50" s="183"/>
      <c r="C50" s="185"/>
      <c r="D50" s="177" t="s">
        <v>1608</v>
      </c>
      <c r="E50" s="174">
        <v>10</v>
      </c>
      <c r="F50" s="186" t="s">
        <v>1443</v>
      </c>
      <c r="G50" s="481"/>
      <c r="H50" s="481"/>
      <c r="I50" s="178">
        <f t="shared" si="7"/>
        <v>0</v>
      </c>
      <c r="J50" s="178">
        <f t="shared" si="8"/>
        <v>0</v>
      </c>
      <c r="K50" s="178">
        <f t="shared" si="9"/>
        <v>0</v>
      </c>
    </row>
    <row r="51" spans="1:253" ht="12" customHeight="1">
      <c r="A51" s="174">
        <v>93</v>
      </c>
      <c r="B51" s="183"/>
      <c r="C51" s="185"/>
      <c r="D51" s="177" t="s">
        <v>1609</v>
      </c>
      <c r="E51" s="174">
        <v>10</v>
      </c>
      <c r="F51" s="186" t="s">
        <v>1443</v>
      </c>
      <c r="G51" s="481"/>
      <c r="H51" s="481"/>
      <c r="I51" s="178">
        <f t="shared" si="7"/>
        <v>0</v>
      </c>
      <c r="J51" s="178">
        <f t="shared" si="8"/>
        <v>0</v>
      </c>
      <c r="K51" s="178">
        <f t="shared" si="9"/>
        <v>0</v>
      </c>
    </row>
    <row r="52" spans="1:253" ht="12" customHeight="1">
      <c r="A52" s="174">
        <v>94</v>
      </c>
      <c r="B52" s="183"/>
      <c r="C52" s="185"/>
      <c r="D52" s="177" t="s">
        <v>1610</v>
      </c>
      <c r="E52" s="174">
        <v>10</v>
      </c>
      <c r="F52" s="186" t="s">
        <v>1443</v>
      </c>
      <c r="G52" s="481"/>
      <c r="H52" s="481"/>
      <c r="I52" s="178">
        <f t="shared" si="7"/>
        <v>0</v>
      </c>
      <c r="J52" s="178">
        <f t="shared" si="8"/>
        <v>0</v>
      </c>
      <c r="K52" s="178">
        <f t="shared" si="9"/>
        <v>0</v>
      </c>
    </row>
    <row r="53" spans="1:253" ht="12" customHeight="1">
      <c r="A53" s="174">
        <v>95</v>
      </c>
      <c r="B53" s="183"/>
      <c r="C53" s="185"/>
      <c r="D53" s="177" t="s">
        <v>1611</v>
      </c>
      <c r="E53" s="174">
        <v>10</v>
      </c>
      <c r="F53" s="186" t="s">
        <v>1443</v>
      </c>
      <c r="G53" s="481"/>
      <c r="H53" s="481"/>
      <c r="I53" s="178">
        <f t="shared" si="7"/>
        <v>0</v>
      </c>
      <c r="J53" s="178">
        <f t="shared" si="8"/>
        <v>0</v>
      </c>
      <c r="K53" s="178">
        <f t="shared" si="9"/>
        <v>0</v>
      </c>
    </row>
    <row r="54" spans="1:253" s="152" customFormat="1" ht="12">
      <c r="A54" s="174">
        <v>96</v>
      </c>
      <c r="B54" s="175"/>
      <c r="C54" s="189"/>
      <c r="D54" s="177" t="s">
        <v>1915</v>
      </c>
      <c r="E54" s="174">
        <v>1</v>
      </c>
      <c r="F54" s="186" t="s">
        <v>215</v>
      </c>
      <c r="G54" s="481"/>
      <c r="H54" s="481"/>
      <c r="I54" s="178">
        <f t="shared" si="7"/>
        <v>0</v>
      </c>
      <c r="J54" s="178">
        <f t="shared" si="8"/>
        <v>0</v>
      </c>
      <c r="K54" s="178">
        <f t="shared" si="9"/>
        <v>0</v>
      </c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</row>
    <row r="55" spans="1:253" ht="24" customHeight="1">
      <c r="A55" s="190"/>
      <c r="B55" s="473" t="s">
        <v>1916</v>
      </c>
      <c r="C55" s="474"/>
      <c r="D55" s="193"/>
      <c r="E55" s="152"/>
      <c r="F55" s="194"/>
      <c r="G55" s="173"/>
      <c r="H55" s="173"/>
      <c r="I55" s="173"/>
      <c r="J55" s="173"/>
      <c r="K55" s="173"/>
    </row>
    <row r="56" spans="1:253" ht="24" customHeight="1">
      <c r="A56" s="184" t="s">
        <v>1613</v>
      </c>
      <c r="B56" s="183" t="s">
        <v>1917</v>
      </c>
      <c r="C56" s="183" t="s">
        <v>1918</v>
      </c>
      <c r="D56" s="177" t="s">
        <v>1919</v>
      </c>
      <c r="E56" s="174">
        <v>1</v>
      </c>
      <c r="F56" s="174" t="s">
        <v>215</v>
      </c>
      <c r="G56" s="481"/>
      <c r="H56" s="481"/>
      <c r="I56" s="178">
        <f t="shared" ref="I56:I61" si="10">E56*G56</f>
        <v>0</v>
      </c>
      <c r="J56" s="178">
        <f t="shared" ref="J56:J61" si="11">E56*H56</f>
        <v>0</v>
      </c>
      <c r="K56" s="178">
        <f t="shared" ref="K56:K61" si="12">SUM(I56:J56)</f>
        <v>0</v>
      </c>
    </row>
    <row r="57" spans="1:253" ht="36">
      <c r="A57" s="184" t="s">
        <v>1616</v>
      </c>
      <c r="B57" s="183" t="s">
        <v>1920</v>
      </c>
      <c r="C57" s="183" t="s">
        <v>1921</v>
      </c>
      <c r="D57" s="177" t="s">
        <v>1922</v>
      </c>
      <c r="E57" s="174">
        <v>1</v>
      </c>
      <c r="F57" s="174" t="s">
        <v>215</v>
      </c>
      <c r="G57" s="481"/>
      <c r="H57" s="481"/>
      <c r="I57" s="178">
        <f t="shared" si="10"/>
        <v>0</v>
      </c>
      <c r="J57" s="178">
        <f t="shared" si="11"/>
        <v>0</v>
      </c>
      <c r="K57" s="178">
        <f t="shared" si="12"/>
        <v>0</v>
      </c>
    </row>
    <row r="58" spans="1:253" ht="24" customHeight="1">
      <c r="A58" s="184" t="s">
        <v>1619</v>
      </c>
      <c r="B58" s="183" t="s">
        <v>1923</v>
      </c>
      <c r="C58" s="183" t="s">
        <v>1924</v>
      </c>
      <c r="D58" s="177" t="s">
        <v>1925</v>
      </c>
      <c r="E58" s="174">
        <v>3</v>
      </c>
      <c r="F58" s="174" t="s">
        <v>215</v>
      </c>
      <c r="G58" s="481"/>
      <c r="H58" s="481"/>
      <c r="I58" s="178">
        <f t="shared" si="10"/>
        <v>0</v>
      </c>
      <c r="J58" s="178">
        <f t="shared" si="11"/>
        <v>0</v>
      </c>
      <c r="K58" s="178">
        <f t="shared" si="12"/>
        <v>0</v>
      </c>
    </row>
    <row r="59" spans="1:253" ht="12" customHeight="1">
      <c r="A59" s="184" t="s">
        <v>309</v>
      </c>
      <c r="B59" s="183" t="s">
        <v>1926</v>
      </c>
      <c r="C59" s="183" t="s">
        <v>1927</v>
      </c>
      <c r="D59" s="177" t="s">
        <v>1928</v>
      </c>
      <c r="E59" s="174">
        <v>1</v>
      </c>
      <c r="F59" s="174" t="s">
        <v>215</v>
      </c>
      <c r="G59" s="481"/>
      <c r="H59" s="481"/>
      <c r="I59" s="178">
        <f t="shared" si="10"/>
        <v>0</v>
      </c>
      <c r="J59" s="178">
        <f t="shared" si="11"/>
        <v>0</v>
      </c>
      <c r="K59" s="178">
        <f t="shared" si="12"/>
        <v>0</v>
      </c>
    </row>
    <row r="60" spans="1:253" ht="24">
      <c r="A60" s="184" t="s">
        <v>1624</v>
      </c>
      <c r="B60" s="183" t="s">
        <v>1929</v>
      </c>
      <c r="C60" s="183" t="s">
        <v>1929</v>
      </c>
      <c r="D60" s="177" t="s">
        <v>1930</v>
      </c>
      <c r="E60" s="174">
        <v>1</v>
      </c>
      <c r="F60" s="174" t="s">
        <v>215</v>
      </c>
      <c r="G60" s="481"/>
      <c r="H60" s="481"/>
      <c r="I60" s="178">
        <f t="shared" si="10"/>
        <v>0</v>
      </c>
      <c r="J60" s="178">
        <f t="shared" si="11"/>
        <v>0</v>
      </c>
      <c r="K60" s="178">
        <f t="shared" si="12"/>
        <v>0</v>
      </c>
    </row>
    <row r="61" spans="1:253" ht="12" customHeight="1">
      <c r="A61" s="184" t="s">
        <v>1675</v>
      </c>
      <c r="B61" s="183"/>
      <c r="C61" s="183"/>
      <c r="D61" s="177" t="s">
        <v>1676</v>
      </c>
      <c r="E61" s="174">
        <v>1</v>
      </c>
      <c r="F61" s="174" t="s">
        <v>215</v>
      </c>
      <c r="G61" s="481"/>
      <c r="H61" s="481"/>
      <c r="I61" s="178">
        <f t="shared" si="10"/>
        <v>0</v>
      </c>
      <c r="J61" s="178">
        <f t="shared" si="11"/>
        <v>0</v>
      </c>
      <c r="K61" s="178">
        <f t="shared" si="12"/>
        <v>0</v>
      </c>
    </row>
    <row r="62" spans="1:253" ht="12">
      <c r="A62" s="190"/>
      <c r="B62" s="473" t="s">
        <v>1931</v>
      </c>
      <c r="C62" s="474"/>
      <c r="D62" s="193"/>
      <c r="E62" s="152"/>
      <c r="F62" s="194"/>
      <c r="G62" s="173"/>
      <c r="H62" s="173"/>
      <c r="I62" s="173"/>
      <c r="J62" s="173"/>
      <c r="K62" s="173"/>
    </row>
    <row r="63" spans="1:253" ht="24" customHeight="1">
      <c r="A63" s="184" t="s">
        <v>1613</v>
      </c>
      <c r="B63" s="183" t="s">
        <v>1932</v>
      </c>
      <c r="C63" s="183" t="s">
        <v>1933</v>
      </c>
      <c r="D63" s="177" t="s">
        <v>1934</v>
      </c>
      <c r="E63" s="174">
        <v>1</v>
      </c>
      <c r="F63" s="174" t="s">
        <v>215</v>
      </c>
      <c r="G63" s="481"/>
      <c r="H63" s="481"/>
      <c r="I63" s="178">
        <f t="shared" ref="I63:I77" si="13">E63*G63</f>
        <v>0</v>
      </c>
      <c r="J63" s="178">
        <f t="shared" ref="J63:J77" si="14">E63*H63</f>
        <v>0</v>
      </c>
      <c r="K63" s="178">
        <f t="shared" ref="K63:K77" si="15">SUM(I63:J63)</f>
        <v>0</v>
      </c>
    </row>
    <row r="64" spans="1:253" ht="24" customHeight="1">
      <c r="A64" s="184" t="s">
        <v>1613</v>
      </c>
      <c r="B64" s="183" t="s">
        <v>1935</v>
      </c>
      <c r="C64" s="183" t="s">
        <v>1936</v>
      </c>
      <c r="D64" s="177" t="s">
        <v>1937</v>
      </c>
      <c r="E64" s="174">
        <v>1</v>
      </c>
      <c r="F64" s="174" t="s">
        <v>215</v>
      </c>
      <c r="G64" s="481"/>
      <c r="H64" s="481"/>
      <c r="I64" s="178">
        <f t="shared" si="13"/>
        <v>0</v>
      </c>
      <c r="J64" s="178">
        <f t="shared" si="14"/>
        <v>0</v>
      </c>
      <c r="K64" s="178">
        <f t="shared" si="15"/>
        <v>0</v>
      </c>
    </row>
    <row r="65" spans="1:11" ht="24" customHeight="1">
      <c r="A65" s="184" t="s">
        <v>1613</v>
      </c>
      <c r="B65" s="183" t="s">
        <v>1935</v>
      </c>
      <c r="C65" s="183" t="s">
        <v>1938</v>
      </c>
      <c r="D65" s="177" t="s">
        <v>1939</v>
      </c>
      <c r="E65" s="174">
        <v>3</v>
      </c>
      <c r="F65" s="174" t="s">
        <v>215</v>
      </c>
      <c r="G65" s="481"/>
      <c r="H65" s="481"/>
      <c r="I65" s="178">
        <f t="shared" si="13"/>
        <v>0</v>
      </c>
      <c r="J65" s="178">
        <f t="shared" si="14"/>
        <v>0</v>
      </c>
      <c r="K65" s="178">
        <f t="shared" si="15"/>
        <v>0</v>
      </c>
    </row>
    <row r="66" spans="1:11" ht="24" customHeight="1">
      <c r="A66" s="184" t="s">
        <v>1613</v>
      </c>
      <c r="B66" s="183" t="s">
        <v>1935</v>
      </c>
      <c r="C66" s="183" t="s">
        <v>1940</v>
      </c>
      <c r="D66" s="177" t="s">
        <v>1941</v>
      </c>
      <c r="E66" s="174">
        <v>2</v>
      </c>
      <c r="F66" s="174" t="s">
        <v>215</v>
      </c>
      <c r="G66" s="481"/>
      <c r="H66" s="481"/>
      <c r="I66" s="178">
        <f t="shared" si="13"/>
        <v>0</v>
      </c>
      <c r="J66" s="178">
        <f t="shared" si="14"/>
        <v>0</v>
      </c>
      <c r="K66" s="178">
        <f t="shared" si="15"/>
        <v>0</v>
      </c>
    </row>
    <row r="67" spans="1:11" ht="24" customHeight="1">
      <c r="A67" s="184" t="s">
        <v>1613</v>
      </c>
      <c r="B67" s="183" t="s">
        <v>1942</v>
      </c>
      <c r="C67" s="183" t="s">
        <v>1943</v>
      </c>
      <c r="D67" s="177" t="s">
        <v>1944</v>
      </c>
      <c r="E67" s="174">
        <v>1</v>
      </c>
      <c r="F67" s="174" t="s">
        <v>215</v>
      </c>
      <c r="G67" s="482"/>
      <c r="H67" s="481"/>
      <c r="I67" s="178">
        <f t="shared" si="13"/>
        <v>0</v>
      </c>
      <c r="J67" s="178">
        <f t="shared" si="14"/>
        <v>0</v>
      </c>
      <c r="K67" s="178">
        <f t="shared" si="15"/>
        <v>0</v>
      </c>
    </row>
    <row r="68" spans="1:11" ht="35.25" customHeight="1">
      <c r="A68" s="184" t="s">
        <v>1613</v>
      </c>
      <c r="B68" s="183" t="s">
        <v>1945</v>
      </c>
      <c r="C68" s="183" t="s">
        <v>1946</v>
      </c>
      <c r="D68" s="177" t="s">
        <v>1947</v>
      </c>
      <c r="E68" s="174">
        <v>1</v>
      </c>
      <c r="F68" s="174" t="s">
        <v>215</v>
      </c>
      <c r="G68" s="481"/>
      <c r="H68" s="481"/>
      <c r="I68" s="178">
        <f t="shared" si="13"/>
        <v>0</v>
      </c>
      <c r="J68" s="178">
        <f t="shared" si="14"/>
        <v>0</v>
      </c>
      <c r="K68" s="178">
        <f t="shared" si="15"/>
        <v>0</v>
      </c>
    </row>
    <row r="69" spans="1:11" ht="24" customHeight="1">
      <c r="A69" s="184" t="s">
        <v>1613</v>
      </c>
      <c r="B69" s="183" t="s">
        <v>1948</v>
      </c>
      <c r="C69" s="183" t="s">
        <v>1949</v>
      </c>
      <c r="D69" s="177" t="s">
        <v>1950</v>
      </c>
      <c r="E69" s="174">
        <v>1</v>
      </c>
      <c r="F69" s="174" t="s">
        <v>215</v>
      </c>
      <c r="G69" s="481"/>
      <c r="H69" s="481"/>
      <c r="I69" s="178">
        <f t="shared" si="13"/>
        <v>0</v>
      </c>
      <c r="J69" s="178">
        <f t="shared" si="14"/>
        <v>0</v>
      </c>
      <c r="K69" s="178">
        <f t="shared" si="15"/>
        <v>0</v>
      </c>
    </row>
    <row r="70" spans="1:11" ht="48">
      <c r="A70" s="184" t="s">
        <v>1613</v>
      </c>
      <c r="B70" s="183" t="s">
        <v>1942</v>
      </c>
      <c r="C70" s="183" t="s">
        <v>1951</v>
      </c>
      <c r="D70" s="177" t="s">
        <v>1952</v>
      </c>
      <c r="E70" s="174">
        <v>48</v>
      </c>
      <c r="F70" s="174" t="s">
        <v>215</v>
      </c>
      <c r="G70" s="481"/>
      <c r="H70" s="481"/>
      <c r="I70" s="178">
        <f t="shared" si="13"/>
        <v>0</v>
      </c>
      <c r="J70" s="178">
        <f t="shared" si="14"/>
        <v>0</v>
      </c>
      <c r="K70" s="178">
        <f t="shared" si="15"/>
        <v>0</v>
      </c>
    </row>
    <row r="71" spans="1:11" ht="48">
      <c r="A71" s="184" t="s">
        <v>1613</v>
      </c>
      <c r="B71" s="183" t="s">
        <v>1942</v>
      </c>
      <c r="C71" s="183" t="s">
        <v>1953</v>
      </c>
      <c r="D71" s="177" t="s">
        <v>1954</v>
      </c>
      <c r="E71" s="174">
        <v>6</v>
      </c>
      <c r="F71" s="174" t="s">
        <v>215</v>
      </c>
      <c r="G71" s="481"/>
      <c r="H71" s="481"/>
      <c r="I71" s="178">
        <f t="shared" si="13"/>
        <v>0</v>
      </c>
      <c r="J71" s="178">
        <f t="shared" si="14"/>
        <v>0</v>
      </c>
      <c r="K71" s="178">
        <f t="shared" si="15"/>
        <v>0</v>
      </c>
    </row>
    <row r="72" spans="1:11" ht="24">
      <c r="A72" s="184" t="s">
        <v>1613</v>
      </c>
      <c r="B72" s="183" t="s">
        <v>1942</v>
      </c>
      <c r="C72" s="183" t="s">
        <v>1955</v>
      </c>
      <c r="D72" s="177" t="s">
        <v>1956</v>
      </c>
      <c r="E72" s="174">
        <v>1</v>
      </c>
      <c r="F72" s="174" t="s">
        <v>215</v>
      </c>
      <c r="G72" s="481"/>
      <c r="H72" s="481"/>
      <c r="I72" s="178">
        <f t="shared" si="13"/>
        <v>0</v>
      </c>
      <c r="J72" s="178">
        <f t="shared" si="14"/>
        <v>0</v>
      </c>
      <c r="K72" s="178">
        <f t="shared" si="15"/>
        <v>0</v>
      </c>
    </row>
    <row r="73" spans="1:11" ht="24">
      <c r="A73" s="184" t="s">
        <v>1613</v>
      </c>
      <c r="B73" s="183" t="s">
        <v>1957</v>
      </c>
      <c r="C73" s="183" t="s">
        <v>1958</v>
      </c>
      <c r="D73" s="177" t="s">
        <v>1959</v>
      </c>
      <c r="E73" s="174">
        <v>1</v>
      </c>
      <c r="F73" s="174" t="s">
        <v>215</v>
      </c>
      <c r="G73" s="481"/>
      <c r="H73" s="481"/>
      <c r="I73" s="178">
        <f t="shared" si="13"/>
        <v>0</v>
      </c>
      <c r="J73" s="178">
        <f t="shared" si="14"/>
        <v>0</v>
      </c>
      <c r="K73" s="178">
        <f t="shared" si="15"/>
        <v>0</v>
      </c>
    </row>
    <row r="74" spans="1:11" ht="24">
      <c r="A74" s="184" t="s">
        <v>1613</v>
      </c>
      <c r="B74" s="183" t="s">
        <v>1957</v>
      </c>
      <c r="C74" s="183" t="s">
        <v>1960</v>
      </c>
      <c r="D74" s="177" t="s">
        <v>1961</v>
      </c>
      <c r="E74" s="174">
        <v>1</v>
      </c>
      <c r="F74" s="174" t="s">
        <v>215</v>
      </c>
      <c r="G74" s="481"/>
      <c r="H74" s="481"/>
      <c r="I74" s="178">
        <f t="shared" si="13"/>
        <v>0</v>
      </c>
      <c r="J74" s="178">
        <f t="shared" si="14"/>
        <v>0</v>
      </c>
      <c r="K74" s="178">
        <f t="shared" si="15"/>
        <v>0</v>
      </c>
    </row>
    <row r="75" spans="1:11" ht="24">
      <c r="A75" s="184" t="s">
        <v>1613</v>
      </c>
      <c r="B75" s="183"/>
      <c r="C75" s="183"/>
      <c r="D75" s="177" t="s">
        <v>1962</v>
      </c>
      <c r="E75" s="174">
        <v>2</v>
      </c>
      <c r="F75" s="174" t="s">
        <v>215</v>
      </c>
      <c r="G75" s="481"/>
      <c r="H75" s="481"/>
      <c r="I75" s="178">
        <f t="shared" si="13"/>
        <v>0</v>
      </c>
      <c r="J75" s="178">
        <f t="shared" si="14"/>
        <v>0</v>
      </c>
      <c r="K75" s="178">
        <f t="shared" si="15"/>
        <v>0</v>
      </c>
    </row>
    <row r="76" spans="1:11" ht="12" customHeight="1">
      <c r="A76" s="184" t="s">
        <v>1769</v>
      </c>
      <c r="B76" s="183"/>
      <c r="C76" s="183"/>
      <c r="D76" s="177" t="s">
        <v>1670</v>
      </c>
      <c r="E76" s="174">
        <v>1</v>
      </c>
      <c r="F76" s="174" t="s">
        <v>215</v>
      </c>
      <c r="G76" s="481"/>
      <c r="H76" s="481"/>
      <c r="I76" s="178">
        <f t="shared" si="13"/>
        <v>0</v>
      </c>
      <c r="J76" s="178">
        <f t="shared" si="14"/>
        <v>0</v>
      </c>
      <c r="K76" s="178">
        <f t="shared" si="15"/>
        <v>0</v>
      </c>
    </row>
    <row r="77" spans="1:11" ht="12">
      <c r="A77" s="184" t="s">
        <v>1772</v>
      </c>
      <c r="B77" s="183"/>
      <c r="C77" s="183"/>
      <c r="D77" s="177" t="s">
        <v>1676</v>
      </c>
      <c r="E77" s="174">
        <v>1</v>
      </c>
      <c r="F77" s="174" t="s">
        <v>215</v>
      </c>
      <c r="G77" s="481"/>
      <c r="H77" s="481"/>
      <c r="I77" s="178">
        <f t="shared" si="13"/>
        <v>0</v>
      </c>
      <c r="J77" s="178">
        <f t="shared" si="14"/>
        <v>0</v>
      </c>
      <c r="K77" s="178">
        <f t="shared" si="15"/>
        <v>0</v>
      </c>
    </row>
    <row r="78" spans="1:11" ht="12">
      <c r="A78" s="190"/>
      <c r="B78" s="473" t="s">
        <v>1963</v>
      </c>
      <c r="C78" s="474"/>
      <c r="D78" s="193"/>
      <c r="E78" s="152"/>
      <c r="F78" s="194"/>
      <c r="G78" s="173"/>
      <c r="H78" s="173"/>
      <c r="I78" s="173"/>
      <c r="J78" s="173"/>
      <c r="K78" s="173"/>
    </row>
    <row r="79" spans="1:11" ht="12" customHeight="1">
      <c r="A79" s="184" t="s">
        <v>1700</v>
      </c>
      <c r="B79" s="183" t="s">
        <v>1964</v>
      </c>
      <c r="C79" s="183" t="s">
        <v>1965</v>
      </c>
      <c r="D79" s="177" t="s">
        <v>1966</v>
      </c>
      <c r="E79" s="174">
        <v>1</v>
      </c>
      <c r="F79" s="174" t="s">
        <v>215</v>
      </c>
      <c r="G79" s="481"/>
      <c r="H79" s="481"/>
      <c r="I79" s="483">
        <f t="shared" ref="I79:I91" si="16">E79*G79</f>
        <v>0</v>
      </c>
      <c r="J79" s="483">
        <f t="shared" ref="J79:J91" si="17">E79*H79</f>
        <v>0</v>
      </c>
      <c r="K79" s="483">
        <f t="shared" ref="K79:K91" si="18">SUM(I79:J79)</f>
        <v>0</v>
      </c>
    </row>
    <row r="80" spans="1:11" ht="24" customHeight="1">
      <c r="A80" s="184" t="s">
        <v>1726</v>
      </c>
      <c r="B80" s="476" t="s">
        <v>1967</v>
      </c>
      <c r="C80" s="183" t="s">
        <v>1968</v>
      </c>
      <c r="D80" s="177" t="s">
        <v>1969</v>
      </c>
      <c r="E80" s="174">
        <v>1</v>
      </c>
      <c r="F80" s="174" t="s">
        <v>215</v>
      </c>
      <c r="G80" s="481"/>
      <c r="H80" s="481"/>
      <c r="I80" s="483">
        <f t="shared" si="16"/>
        <v>0</v>
      </c>
      <c r="J80" s="483">
        <f>E80*H80</f>
        <v>0</v>
      </c>
      <c r="K80" s="483">
        <f t="shared" si="18"/>
        <v>0</v>
      </c>
    </row>
    <row r="81" spans="1:11" ht="24" customHeight="1">
      <c r="A81" s="184" t="s">
        <v>1742</v>
      </c>
      <c r="B81" s="183" t="s">
        <v>1743</v>
      </c>
      <c r="C81" s="183" t="s">
        <v>1744</v>
      </c>
      <c r="D81" s="177" t="s">
        <v>1745</v>
      </c>
      <c r="E81" s="174">
        <v>2</v>
      </c>
      <c r="F81" s="174" t="s">
        <v>215</v>
      </c>
      <c r="G81" s="481"/>
      <c r="H81" s="481"/>
      <c r="I81" s="483">
        <f t="shared" si="16"/>
        <v>0</v>
      </c>
      <c r="J81" s="483">
        <f t="shared" si="17"/>
        <v>0</v>
      </c>
      <c r="K81" s="483">
        <f t="shared" si="18"/>
        <v>0</v>
      </c>
    </row>
    <row r="82" spans="1:11" ht="24" customHeight="1">
      <c r="A82" s="184" t="s">
        <v>1746</v>
      </c>
      <c r="B82" s="183" t="s">
        <v>1743</v>
      </c>
      <c r="C82" s="183" t="s">
        <v>1747</v>
      </c>
      <c r="D82" s="177" t="s">
        <v>1748</v>
      </c>
      <c r="E82" s="174">
        <v>2</v>
      </c>
      <c r="F82" s="174" t="s">
        <v>215</v>
      </c>
      <c r="G82" s="481"/>
      <c r="H82" s="481"/>
      <c r="I82" s="483">
        <f t="shared" si="16"/>
        <v>0</v>
      </c>
      <c r="J82" s="483">
        <f t="shared" si="17"/>
        <v>0</v>
      </c>
      <c r="K82" s="483">
        <f t="shared" si="18"/>
        <v>0</v>
      </c>
    </row>
    <row r="83" spans="1:11" ht="24" customHeight="1">
      <c r="A83" s="184" t="s">
        <v>1749</v>
      </c>
      <c r="B83" s="183" t="s">
        <v>1743</v>
      </c>
      <c r="C83" s="183" t="s">
        <v>1750</v>
      </c>
      <c r="D83" s="177" t="s">
        <v>1751</v>
      </c>
      <c r="E83" s="174">
        <v>2</v>
      </c>
      <c r="F83" s="174" t="s">
        <v>215</v>
      </c>
      <c r="G83" s="481"/>
      <c r="H83" s="481"/>
      <c r="I83" s="483">
        <f t="shared" si="16"/>
        <v>0</v>
      </c>
      <c r="J83" s="483">
        <f t="shared" si="17"/>
        <v>0</v>
      </c>
      <c r="K83" s="483">
        <f t="shared" si="18"/>
        <v>0</v>
      </c>
    </row>
    <row r="84" spans="1:11" ht="24" customHeight="1">
      <c r="A84" s="184" t="s">
        <v>1752</v>
      </c>
      <c r="B84" s="183" t="s">
        <v>1743</v>
      </c>
      <c r="C84" s="183" t="s">
        <v>1753</v>
      </c>
      <c r="D84" s="177" t="s">
        <v>1754</v>
      </c>
      <c r="E84" s="174">
        <v>2</v>
      </c>
      <c r="F84" s="174" t="s">
        <v>215</v>
      </c>
      <c r="G84" s="481"/>
      <c r="H84" s="481"/>
      <c r="I84" s="483">
        <f t="shared" si="16"/>
        <v>0</v>
      </c>
      <c r="J84" s="483">
        <f t="shared" si="17"/>
        <v>0</v>
      </c>
      <c r="K84" s="483">
        <f t="shared" si="18"/>
        <v>0</v>
      </c>
    </row>
    <row r="85" spans="1:11" ht="24" customHeight="1">
      <c r="A85" s="184" t="s">
        <v>1755</v>
      </c>
      <c r="B85" s="183" t="s">
        <v>1743</v>
      </c>
      <c r="C85" s="183" t="s">
        <v>1756</v>
      </c>
      <c r="D85" s="177" t="s">
        <v>1757</v>
      </c>
      <c r="E85" s="174">
        <v>2</v>
      </c>
      <c r="F85" s="174" t="s">
        <v>215</v>
      </c>
      <c r="G85" s="481"/>
      <c r="H85" s="481"/>
      <c r="I85" s="483">
        <f t="shared" si="16"/>
        <v>0</v>
      </c>
      <c r="J85" s="483">
        <f t="shared" si="17"/>
        <v>0</v>
      </c>
      <c r="K85" s="483">
        <f t="shared" si="18"/>
        <v>0</v>
      </c>
    </row>
    <row r="86" spans="1:11" ht="24" customHeight="1">
      <c r="A86" s="184" t="s">
        <v>1758</v>
      </c>
      <c r="B86" s="183" t="s">
        <v>1743</v>
      </c>
      <c r="C86" s="183" t="s">
        <v>1759</v>
      </c>
      <c r="D86" s="177" t="s">
        <v>1760</v>
      </c>
      <c r="E86" s="174">
        <v>2</v>
      </c>
      <c r="F86" s="174" t="s">
        <v>215</v>
      </c>
      <c r="G86" s="481"/>
      <c r="H86" s="481"/>
      <c r="I86" s="483">
        <f t="shared" si="16"/>
        <v>0</v>
      </c>
      <c r="J86" s="483">
        <f t="shared" si="17"/>
        <v>0</v>
      </c>
      <c r="K86" s="483">
        <f t="shared" si="18"/>
        <v>0</v>
      </c>
    </row>
    <row r="87" spans="1:11" ht="12" customHeight="1">
      <c r="A87" s="184" t="s">
        <v>1761</v>
      </c>
      <c r="B87" s="183"/>
      <c r="C87" s="183"/>
      <c r="D87" s="177" t="s">
        <v>1666</v>
      </c>
      <c r="E87" s="174">
        <v>2</v>
      </c>
      <c r="F87" s="174" t="s">
        <v>215</v>
      </c>
      <c r="G87" s="481"/>
      <c r="H87" s="481"/>
      <c r="I87" s="483">
        <f t="shared" si="16"/>
        <v>0</v>
      </c>
      <c r="J87" s="483">
        <f t="shared" si="17"/>
        <v>0</v>
      </c>
      <c r="K87" s="483">
        <f t="shared" si="18"/>
        <v>0</v>
      </c>
    </row>
    <row r="88" spans="1:11" ht="12" customHeight="1">
      <c r="A88" s="184" t="s">
        <v>1762</v>
      </c>
      <c r="B88" s="183"/>
      <c r="C88" s="183"/>
      <c r="D88" s="177" t="s">
        <v>1668</v>
      </c>
      <c r="E88" s="174">
        <v>1</v>
      </c>
      <c r="F88" s="174" t="s">
        <v>215</v>
      </c>
      <c r="G88" s="481"/>
      <c r="H88" s="481"/>
      <c r="I88" s="483">
        <f t="shared" si="16"/>
        <v>0</v>
      </c>
      <c r="J88" s="483">
        <f t="shared" si="17"/>
        <v>0</v>
      </c>
      <c r="K88" s="483">
        <f t="shared" si="18"/>
        <v>0</v>
      </c>
    </row>
    <row r="89" spans="1:11" ht="12" customHeight="1">
      <c r="A89" s="184" t="s">
        <v>1764</v>
      </c>
      <c r="B89" s="183" t="s">
        <v>1765</v>
      </c>
      <c r="C89" s="183" t="s">
        <v>1970</v>
      </c>
      <c r="D89" s="177" t="s">
        <v>1658</v>
      </c>
      <c r="E89" s="174">
        <v>2</v>
      </c>
      <c r="F89" s="174" t="s">
        <v>215</v>
      </c>
      <c r="G89" s="481"/>
      <c r="H89" s="481"/>
      <c r="I89" s="483">
        <f t="shared" si="16"/>
        <v>0</v>
      </c>
      <c r="J89" s="483">
        <f t="shared" si="17"/>
        <v>0</v>
      </c>
      <c r="K89" s="483">
        <f t="shared" si="18"/>
        <v>0</v>
      </c>
    </row>
    <row r="90" spans="1:11" ht="12" customHeight="1">
      <c r="A90" s="184" t="s">
        <v>1769</v>
      </c>
      <c r="B90" s="183"/>
      <c r="C90" s="183"/>
      <c r="D90" s="177" t="s">
        <v>1670</v>
      </c>
      <c r="E90" s="174">
        <v>2</v>
      </c>
      <c r="F90" s="174" t="s">
        <v>215</v>
      </c>
      <c r="G90" s="481"/>
      <c r="H90" s="481"/>
      <c r="I90" s="483">
        <f t="shared" si="16"/>
        <v>0</v>
      </c>
      <c r="J90" s="483">
        <f t="shared" si="17"/>
        <v>0</v>
      </c>
      <c r="K90" s="483">
        <f t="shared" si="18"/>
        <v>0</v>
      </c>
    </row>
    <row r="91" spans="1:11" ht="12">
      <c r="A91" s="184" t="s">
        <v>1772</v>
      </c>
      <c r="B91" s="183"/>
      <c r="C91" s="183"/>
      <c r="D91" s="177" t="s">
        <v>1676</v>
      </c>
      <c r="E91" s="174">
        <v>1</v>
      </c>
      <c r="F91" s="174" t="s">
        <v>215</v>
      </c>
      <c r="G91" s="481"/>
      <c r="H91" s="481"/>
      <c r="I91" s="483">
        <f t="shared" si="16"/>
        <v>0</v>
      </c>
      <c r="J91" s="483">
        <f t="shared" si="17"/>
        <v>0</v>
      </c>
      <c r="K91" s="483">
        <f t="shared" si="18"/>
        <v>0</v>
      </c>
    </row>
    <row r="92" spans="1:11" ht="12">
      <c r="A92" s="190"/>
      <c r="B92" s="196" t="s">
        <v>1816</v>
      </c>
      <c r="C92" s="197"/>
      <c r="D92" s="195"/>
      <c r="E92" s="152"/>
      <c r="F92" s="194"/>
      <c r="G92" s="195"/>
      <c r="H92" s="173"/>
      <c r="I92" s="173"/>
      <c r="J92" s="173"/>
      <c r="K92" s="173"/>
    </row>
    <row r="93" spans="1:11" ht="24" customHeight="1">
      <c r="A93" s="184" t="s">
        <v>1817</v>
      </c>
      <c r="B93" s="183"/>
      <c r="C93" s="183">
        <v>170101</v>
      </c>
      <c r="D93" s="177" t="s">
        <v>1818</v>
      </c>
      <c r="E93" s="174">
        <v>0.5</v>
      </c>
      <c r="F93" s="186" t="s">
        <v>1819</v>
      </c>
      <c r="G93" s="481"/>
      <c r="H93" s="481"/>
      <c r="I93" s="178">
        <f t="shared" ref="I93:I102" si="19">E93*G93</f>
        <v>0</v>
      </c>
      <c r="J93" s="178">
        <f t="shared" ref="J93:J102" si="20">E93*H93</f>
        <v>0</v>
      </c>
      <c r="K93" s="178">
        <f t="shared" ref="K93:K102" si="21">SUM(I93:J93)</f>
        <v>0</v>
      </c>
    </row>
    <row r="94" spans="1:11" ht="24" customHeight="1">
      <c r="A94" s="184" t="s">
        <v>1820</v>
      </c>
      <c r="B94" s="183"/>
      <c r="C94" s="183">
        <v>170302</v>
      </c>
      <c r="D94" s="177" t="s">
        <v>1821</v>
      </c>
      <c r="E94" s="174">
        <v>0.5</v>
      </c>
      <c r="F94" s="186" t="s">
        <v>1819</v>
      </c>
      <c r="G94" s="481"/>
      <c r="H94" s="481"/>
      <c r="I94" s="178">
        <f t="shared" si="19"/>
        <v>0</v>
      </c>
      <c r="J94" s="178">
        <f t="shared" si="20"/>
        <v>0</v>
      </c>
      <c r="K94" s="178">
        <f t="shared" si="21"/>
        <v>0</v>
      </c>
    </row>
    <row r="95" spans="1:11" ht="24" customHeight="1">
      <c r="A95" s="184" t="s">
        <v>1822</v>
      </c>
      <c r="B95" s="183"/>
      <c r="C95" s="183">
        <v>170504</v>
      </c>
      <c r="D95" s="177" t="s">
        <v>1823</v>
      </c>
      <c r="E95" s="174">
        <v>0.5</v>
      </c>
      <c r="F95" s="186" t="s">
        <v>1819</v>
      </c>
      <c r="G95" s="481"/>
      <c r="H95" s="481"/>
      <c r="I95" s="178">
        <f t="shared" si="19"/>
        <v>0</v>
      </c>
      <c r="J95" s="178">
        <f t="shared" si="20"/>
        <v>0</v>
      </c>
      <c r="K95" s="178">
        <f t="shared" si="21"/>
        <v>0</v>
      </c>
    </row>
    <row r="96" spans="1:11" ht="24" customHeight="1">
      <c r="A96" s="184" t="s">
        <v>1824</v>
      </c>
      <c r="B96" s="183"/>
      <c r="C96" s="183">
        <v>170506</v>
      </c>
      <c r="D96" s="177" t="s">
        <v>1825</v>
      </c>
      <c r="E96" s="174">
        <v>0.5</v>
      </c>
      <c r="F96" s="186" t="s">
        <v>1819</v>
      </c>
      <c r="G96" s="481"/>
      <c r="H96" s="481"/>
      <c r="I96" s="178">
        <f t="shared" si="19"/>
        <v>0</v>
      </c>
      <c r="J96" s="178">
        <f t="shared" si="20"/>
        <v>0</v>
      </c>
      <c r="K96" s="178">
        <f t="shared" si="21"/>
        <v>0</v>
      </c>
    </row>
    <row r="97" spans="1:11" ht="24" customHeight="1">
      <c r="A97" s="184" t="s">
        <v>1826</v>
      </c>
      <c r="B97" s="183"/>
      <c r="C97" s="183">
        <v>170604</v>
      </c>
      <c r="D97" s="177" t="s">
        <v>1827</v>
      </c>
      <c r="E97" s="174">
        <v>0.1</v>
      </c>
      <c r="F97" s="186" t="s">
        <v>1819</v>
      </c>
      <c r="G97" s="481"/>
      <c r="H97" s="481"/>
      <c r="I97" s="178">
        <f t="shared" si="19"/>
        <v>0</v>
      </c>
      <c r="J97" s="178">
        <f t="shared" si="20"/>
        <v>0</v>
      </c>
      <c r="K97" s="178">
        <f t="shared" si="21"/>
        <v>0</v>
      </c>
    </row>
    <row r="98" spans="1:11" ht="12">
      <c r="A98" s="184" t="s">
        <v>1828</v>
      </c>
      <c r="B98" s="183"/>
      <c r="C98" s="183">
        <v>170904</v>
      </c>
      <c r="D98" s="177" t="s">
        <v>1829</v>
      </c>
      <c r="E98" s="174">
        <v>0.1</v>
      </c>
      <c r="F98" s="186" t="s">
        <v>1819</v>
      </c>
      <c r="G98" s="481"/>
      <c r="H98" s="481"/>
      <c r="I98" s="178">
        <f t="shared" si="19"/>
        <v>0</v>
      </c>
      <c r="J98" s="178">
        <f t="shared" si="20"/>
        <v>0</v>
      </c>
      <c r="K98" s="178">
        <f t="shared" si="21"/>
        <v>0</v>
      </c>
    </row>
    <row r="99" spans="1:11" ht="12">
      <c r="A99" s="184" t="s">
        <v>1830</v>
      </c>
      <c r="B99" s="183"/>
      <c r="C99" s="183">
        <v>200307</v>
      </c>
      <c r="D99" s="177" t="s">
        <v>1831</v>
      </c>
      <c r="E99" s="174">
        <v>0.5</v>
      </c>
      <c r="F99" s="186" t="s">
        <v>1819</v>
      </c>
      <c r="G99" s="481"/>
      <c r="H99" s="481"/>
      <c r="I99" s="178">
        <f t="shared" si="19"/>
        <v>0</v>
      </c>
      <c r="J99" s="178">
        <f t="shared" si="20"/>
        <v>0</v>
      </c>
      <c r="K99" s="178">
        <f t="shared" si="21"/>
        <v>0</v>
      </c>
    </row>
    <row r="100" spans="1:11" ht="24" customHeight="1">
      <c r="A100" s="184" t="s">
        <v>1832</v>
      </c>
      <c r="B100" s="183"/>
      <c r="C100" s="183"/>
      <c r="D100" s="177" t="s">
        <v>1833</v>
      </c>
      <c r="E100" s="174">
        <v>0.1</v>
      </c>
      <c r="F100" s="186" t="s">
        <v>1819</v>
      </c>
      <c r="G100" s="481"/>
      <c r="H100" s="481"/>
      <c r="I100" s="178">
        <f t="shared" si="19"/>
        <v>0</v>
      </c>
      <c r="J100" s="178">
        <f t="shared" si="20"/>
        <v>0</v>
      </c>
      <c r="K100" s="178">
        <f t="shared" si="21"/>
        <v>0</v>
      </c>
    </row>
    <row r="101" spans="1:11" ht="24" customHeight="1">
      <c r="A101" s="184" t="s">
        <v>1834</v>
      </c>
      <c r="B101" s="183"/>
      <c r="C101" s="183"/>
      <c r="D101" s="177" t="s">
        <v>1835</v>
      </c>
      <c r="E101" s="174">
        <v>0.1</v>
      </c>
      <c r="F101" s="186" t="s">
        <v>1819</v>
      </c>
      <c r="G101" s="481"/>
      <c r="H101" s="481"/>
      <c r="I101" s="178">
        <f t="shared" si="19"/>
        <v>0</v>
      </c>
      <c r="J101" s="178">
        <f t="shared" si="20"/>
        <v>0</v>
      </c>
      <c r="K101" s="178">
        <f t="shared" si="21"/>
        <v>0</v>
      </c>
    </row>
    <row r="102" spans="1:11" ht="12.95" thickBot="1">
      <c r="A102" s="184" t="s">
        <v>1838</v>
      </c>
      <c r="B102" s="183"/>
      <c r="C102" s="183"/>
      <c r="D102" s="177" t="s">
        <v>1839</v>
      </c>
      <c r="E102" s="174">
        <v>30</v>
      </c>
      <c r="F102" s="186" t="s">
        <v>1840</v>
      </c>
      <c r="G102" s="481"/>
      <c r="H102" s="481"/>
      <c r="I102" s="178">
        <f t="shared" si="19"/>
        <v>0</v>
      </c>
      <c r="J102" s="178">
        <f t="shared" si="20"/>
        <v>0</v>
      </c>
      <c r="K102" s="178">
        <f t="shared" si="21"/>
        <v>0</v>
      </c>
    </row>
    <row r="103" spans="1:11">
      <c r="A103" s="152"/>
      <c r="B103" s="195"/>
      <c r="C103" s="197"/>
      <c r="D103" s="172"/>
      <c r="E103" s="152"/>
      <c r="F103" s="152"/>
      <c r="G103" s="199"/>
      <c r="H103" s="200"/>
      <c r="I103" s="201" t="s">
        <v>1389</v>
      </c>
      <c r="J103" s="202" t="s">
        <v>1391</v>
      </c>
      <c r="K103" s="203"/>
    </row>
    <row r="104" spans="1:11" ht="12" thickBot="1">
      <c r="A104" s="152"/>
      <c r="B104" s="195"/>
      <c r="C104" s="197"/>
      <c r="D104" s="172"/>
      <c r="E104" s="152"/>
      <c r="F104" s="152"/>
      <c r="G104" s="204" t="s">
        <v>1841</v>
      </c>
      <c r="H104" s="205"/>
      <c r="I104" s="206" t="s">
        <v>855</v>
      </c>
      <c r="J104" s="207" t="s">
        <v>854</v>
      </c>
      <c r="K104" s="208" t="s">
        <v>1390</v>
      </c>
    </row>
    <row r="105" spans="1:11">
      <c r="A105" s="152"/>
      <c r="B105" s="195"/>
      <c r="C105" s="197"/>
      <c r="D105" s="172"/>
      <c r="E105" s="152"/>
      <c r="F105" s="152"/>
      <c r="G105" s="204" t="s">
        <v>1842</v>
      </c>
      <c r="H105" s="205"/>
      <c r="I105" s="209">
        <f>SUM(I8:I102)</f>
        <v>0</v>
      </c>
      <c r="J105" s="209">
        <f>SUM(J8:J102)</f>
        <v>0</v>
      </c>
      <c r="K105" s="210"/>
    </row>
    <row r="106" spans="1:11">
      <c r="A106" s="152"/>
      <c r="B106" s="195"/>
      <c r="C106" s="197"/>
      <c r="D106" s="172"/>
      <c r="E106" s="152"/>
      <c r="F106" s="152"/>
      <c r="G106" s="204" t="s">
        <v>1843</v>
      </c>
      <c r="H106" s="205"/>
      <c r="I106" s="209"/>
      <c r="J106" s="209"/>
      <c r="K106" s="210">
        <f>I105+J105</f>
        <v>0</v>
      </c>
    </row>
    <row r="107" spans="1:11">
      <c r="A107" s="152"/>
      <c r="B107" s="195"/>
      <c r="C107" s="197"/>
      <c r="D107" s="172"/>
      <c r="E107" s="152"/>
      <c r="F107" s="152"/>
      <c r="G107" s="204" t="s">
        <v>1844</v>
      </c>
      <c r="H107" s="205"/>
      <c r="I107" s="209"/>
      <c r="J107" s="209"/>
      <c r="K107" s="210">
        <v>0</v>
      </c>
    </row>
    <row r="108" spans="1:11">
      <c r="A108" s="152"/>
      <c r="B108" s="195"/>
      <c r="C108" s="197"/>
      <c r="D108" s="172"/>
      <c r="E108" s="152"/>
      <c r="F108" s="152"/>
      <c r="G108" s="204" t="s">
        <v>1845</v>
      </c>
      <c r="H108" s="205"/>
      <c r="I108" s="209"/>
      <c r="J108" s="209"/>
      <c r="K108" s="210">
        <v>0</v>
      </c>
    </row>
    <row r="109" spans="1:11">
      <c r="A109" s="152"/>
      <c r="B109" s="190"/>
      <c r="C109" s="477"/>
      <c r="D109" s="152"/>
      <c r="E109" s="152"/>
      <c r="F109" s="152"/>
      <c r="G109" s="204" t="s">
        <v>1846</v>
      </c>
      <c r="H109" s="205"/>
      <c r="I109" s="209"/>
      <c r="J109" s="209"/>
      <c r="K109" s="210">
        <v>0</v>
      </c>
    </row>
    <row r="110" spans="1:11">
      <c r="A110" s="152"/>
      <c r="B110" s="190"/>
      <c r="C110" s="477"/>
      <c r="D110" s="152"/>
      <c r="E110" s="152"/>
      <c r="F110" s="152"/>
      <c r="G110" s="204" t="s">
        <v>1678</v>
      </c>
      <c r="H110" s="205"/>
      <c r="I110" s="209"/>
      <c r="J110" s="209"/>
      <c r="K110" s="210">
        <v>0</v>
      </c>
    </row>
    <row r="111" spans="1:11">
      <c r="A111" s="152"/>
      <c r="B111" s="190"/>
      <c r="C111" s="477"/>
      <c r="D111" s="152"/>
      <c r="E111" s="152"/>
      <c r="F111" s="152"/>
      <c r="G111" s="204" t="s">
        <v>1847</v>
      </c>
      <c r="H111" s="205"/>
      <c r="I111" s="209"/>
      <c r="J111" s="209">
        <v>3.8</v>
      </c>
      <c r="K111" s="210">
        <f>J111*K106/100</f>
        <v>0</v>
      </c>
    </row>
    <row r="112" spans="1:11" ht="12.95" thickBot="1">
      <c r="A112" s="152"/>
      <c r="B112" s="190"/>
      <c r="C112" s="477"/>
      <c r="D112" s="152"/>
      <c r="E112" s="152"/>
      <c r="F112" s="152"/>
      <c r="G112" s="212" t="s">
        <v>1848</v>
      </c>
      <c r="H112" s="213"/>
      <c r="I112" s="214"/>
      <c r="J112" s="214"/>
      <c r="K112" s="215">
        <f>SUM(K106:K111)</f>
        <v>0</v>
      </c>
    </row>
  </sheetData>
  <mergeCells count="1">
    <mergeCell ref="C2:F2"/>
  </mergeCells>
  <conditionalFormatting sqref="G8:K28">
    <cfRule type="cellIs" dxfId="20" priority="1" stopIfTrue="1" operator="equal">
      <formula>0</formula>
    </cfRule>
  </conditionalFormatting>
  <conditionalFormatting sqref="G30:H32 G41:K54 G93:K102 J30:K32">
    <cfRule type="cellIs" dxfId="19" priority="5" stopIfTrue="1" operator="equal">
      <formula>0</formula>
    </cfRule>
  </conditionalFormatting>
  <conditionalFormatting sqref="G34:K39 I30:I32">
    <cfRule type="cellIs" dxfId="18" priority="2" stopIfTrue="1" operator="equal">
      <formula>0</formula>
    </cfRule>
  </conditionalFormatting>
  <conditionalFormatting sqref="G56:K61">
    <cfRule type="cellIs" dxfId="17" priority="3" stopIfTrue="1" operator="equal">
      <formula>0</formula>
    </cfRule>
  </conditionalFormatting>
  <conditionalFormatting sqref="G63:K77">
    <cfRule type="cellIs" dxfId="16" priority="4" stopIfTrue="1" operator="equal">
      <formula>0</formula>
    </cfRule>
  </conditionalFormatting>
  <conditionalFormatting sqref="G79:K91">
    <cfRule type="cellIs" dxfId="15" priority="6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dcf0ff6-4ad5-4024-a3b9-5fb58e035e2a" xsi:nil="true"/>
    <TaxCatchAll xmlns="0100f25a-e9d7-4098-9493-e61bb0d50cd9" xsi:nil="true"/>
    <lcf76f155ced4ddcb4097134ff3c332f xmlns="edcf0ff6-4ad5-4024-a3b9-5fb58e035e2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A5E2E797F8B574FB9FCD2D7515D79A9" ma:contentTypeVersion="13" ma:contentTypeDescription="Umožňuje vytvoriť nový dokument." ma:contentTypeScope="" ma:versionID="3050f1be61d4d4bc3d634d899d206e0e">
  <xsd:schema xmlns:xsd="http://www.w3.org/2001/XMLSchema" xmlns:xs="http://www.w3.org/2001/XMLSchema" xmlns:p="http://schemas.microsoft.com/office/2006/metadata/properties" xmlns:ns2="edcf0ff6-4ad5-4024-a3b9-5fb58e035e2a" xmlns:ns3="0100f25a-e9d7-4098-9493-e61bb0d50cd9" targetNamespace="http://schemas.microsoft.com/office/2006/metadata/properties" ma:root="true" ma:fieldsID="98d06c666981b5da0b9acb94370d08d2" ns2:_="" ns3:_="">
    <xsd:import namespace="edcf0ff6-4ad5-4024-a3b9-5fb58e035e2a"/>
    <xsd:import namespace="0100f25a-e9d7-4098-9493-e61bb0d50c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f0ff6-4ad5-4024-a3b9-5fb58e035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2" nillable="true" ma:displayName="Stav odhlásenia" ma:internalName="Stav_x0020_odhl_x00e1_senia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a" ma:readOnly="false" ma:fieldId="{5cf76f15-5ced-4ddc-b409-7134ff3c332f}" ma:taxonomyMulti="true" ma:sspId="96c700ab-a209-4231-a316-fc82b0d673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0f25a-e9d7-4098-9493-e61bb0d50cd9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940bbc2-0d23-416e-bfab-f730326401bc}" ma:internalName="TaxCatchAll" ma:showField="CatchAllData" ma:web="0100f25a-e9d7-4098-9493-e61bb0d50c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B4FB24-1769-4CBD-9521-9844AB93BF8E}"/>
</file>

<file path=customXml/itemProps2.xml><?xml version="1.0" encoding="utf-8"?>
<ds:datastoreItem xmlns:ds="http://schemas.openxmlformats.org/officeDocument/2006/customXml" ds:itemID="{C0122F55-4D9B-4565-8B65-F1D8A3E492EC}"/>
</file>

<file path=customXml/itemProps3.xml><?xml version="1.0" encoding="utf-8"?>
<ds:datastoreItem xmlns:ds="http://schemas.openxmlformats.org/officeDocument/2006/customXml" ds:itemID="{C64BFEDC-4893-48B1-AF59-4DA6272D03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Kemenczký</dc:creator>
  <cp:keywords/>
  <dc:description/>
  <cp:lastModifiedBy>Katarína Fridmanská</cp:lastModifiedBy>
  <cp:revision/>
  <dcterms:created xsi:type="dcterms:W3CDTF">2025-08-01T12:16:50Z</dcterms:created>
  <dcterms:modified xsi:type="dcterms:W3CDTF">2026-02-05T08:27:15Z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0x0101005A5E2E797F8B574FB9FCD2D7515D79A9</vt:lpwstr>
  </property>
  <property fmtid="{D5CDD505-2E9C-101B-9397-08002B2CF9AE}" pid="3" name="MediaServiceImageTags">
    <vt:lpwstr/>
  </property>
</Properties>
</file>