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Nové zastávky MHD Petržalka/Vysvetlovanie/"/>
    </mc:Choice>
  </mc:AlternateContent>
  <xr:revisionPtr revIDLastSave="104" documentId="8_{5C85AE0C-6FA7-451E-A844-46F9B8DD510B}" xr6:coauthVersionLast="47" xr6:coauthVersionMax="47" xr10:uidLastSave="{2B87176A-0F86-4254-9554-C456AD5295DF}"/>
  <bookViews>
    <workbookView xWindow="-120" yWindow="-120" windowWidth="29040" windowHeight="15720" activeTab="3" xr2:uid="{00000000-000D-0000-FFFF-FFFF00000000}"/>
  </bookViews>
  <sheets>
    <sheet name="Rekapitulácia stavby" sheetId="1" r:id="rId1"/>
    <sheet name="SO 00 - Všeobecné položky" sheetId="2" r:id="rId2"/>
    <sheet name="SO 03 - Zastávka MHD Panó..." sheetId="3" r:id="rId3"/>
    <sheet name="SO 13 - Úprava VO na Panó..." sheetId="4" r:id="rId4"/>
  </sheets>
  <definedNames>
    <definedName name="_xlnm._FilterDatabase" localSheetId="1" hidden="1">'SO 00 - Všeobecné položky'!$C$116:$K$123</definedName>
    <definedName name="_xlnm._FilterDatabase" localSheetId="2" hidden="1">'SO 03 - Zastávka MHD Panó...'!$C$127:$K$384</definedName>
    <definedName name="_xlnm._FilterDatabase" localSheetId="3" hidden="1">'SO 13 - Úprava VO na Panó...'!$C$119:$K$174</definedName>
    <definedName name="_xlnm.Print_Titles" localSheetId="0">'Rekapitulácia stavby'!$92:$92</definedName>
    <definedName name="_xlnm.Print_Titles" localSheetId="1">'SO 00 - Všeobecné položky'!$116:$116</definedName>
    <definedName name="_xlnm.Print_Titles" localSheetId="2">'SO 03 - Zastávka MHD Panó...'!$127:$127</definedName>
    <definedName name="_xlnm.Print_Titles" localSheetId="3">'SO 13 - Úprava VO na Panó...'!$119:$119</definedName>
    <definedName name="_xlnm.Print_Area" localSheetId="0">'Rekapitulácia stavby'!$D$4:$AO$76,'Rekapitulácia stavby'!$C$82:$AQ$98</definedName>
    <definedName name="_xlnm.Print_Area" localSheetId="1">'SO 00 - Všeobecné položky'!$C$4:$J$76,'SO 00 - Všeobecné položky'!$C$82:$J$98,'SO 00 - Všeobecné položky'!$C$104:$J$123</definedName>
    <definedName name="_xlnm.Print_Area" localSheetId="2">'SO 03 - Zastávka MHD Panó...'!$C$4:$J$76,'SO 03 - Zastávka MHD Panó...'!$C$82:$J$109,'SO 03 - Zastávka MHD Panó...'!$C$115:$J$384</definedName>
    <definedName name="_xlnm.Print_Area" localSheetId="3">'SO 13 - Úprava VO na Panó...'!$C$4:$J$76,'SO 13 - Úprava VO na Panó...'!$C$82:$J$101,'SO 13 - Úprava VO na Panó...'!$C$107:$J$174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9" i="4" l="1"/>
  <c r="J125" i="4"/>
  <c r="J139" i="4"/>
  <c r="J154" i="4"/>
  <c r="J146" i="4"/>
  <c r="J130" i="4"/>
  <c r="P130" i="4"/>
  <c r="BK130" i="4"/>
  <c r="J158" i="4" l="1"/>
  <c r="J156" i="4"/>
  <c r="J151" i="4"/>
  <c r="P151" i="4"/>
  <c r="BK151" i="4"/>
  <c r="J120" i="2"/>
  <c r="J121" i="2"/>
  <c r="J122" i="2"/>
  <c r="J123" i="2"/>
  <c r="J137" i="3"/>
  <c r="J133" i="3"/>
  <c r="J187" i="3"/>
  <c r="J37" i="4"/>
  <c r="J36" i="4"/>
  <c r="AY97" i="1" s="1"/>
  <c r="J35" i="4"/>
  <c r="AX97" i="1" s="1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F114" i="4"/>
  <c r="E112" i="4"/>
  <c r="F89" i="4"/>
  <c r="E87" i="4"/>
  <c r="J24" i="4"/>
  <c r="E24" i="4"/>
  <c r="J92" i="4" s="1"/>
  <c r="J23" i="4"/>
  <c r="J21" i="4"/>
  <c r="E21" i="4"/>
  <c r="J116" i="4" s="1"/>
  <c r="J20" i="4"/>
  <c r="J18" i="4"/>
  <c r="E18" i="4"/>
  <c r="F117" i="4" s="1"/>
  <c r="J17" i="4"/>
  <c r="J15" i="4"/>
  <c r="E15" i="4"/>
  <c r="F91" i="4" s="1"/>
  <c r="J14" i="4"/>
  <c r="J12" i="4"/>
  <c r="J89" i="4" s="1"/>
  <c r="E7" i="4"/>
  <c r="E110" i="4" s="1"/>
  <c r="J37" i="3"/>
  <c r="J36" i="3"/>
  <c r="AY96" i="1" s="1"/>
  <c r="J35" i="3"/>
  <c r="AX96" i="1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77" i="3"/>
  <c r="BH377" i="3"/>
  <c r="BG377" i="3"/>
  <c r="BE377" i="3"/>
  <c r="T377" i="3"/>
  <c r="R377" i="3"/>
  <c r="P377" i="3"/>
  <c r="BI375" i="3"/>
  <c r="BH375" i="3"/>
  <c r="BG375" i="3"/>
  <c r="BE375" i="3"/>
  <c r="T375" i="3"/>
  <c r="R375" i="3"/>
  <c r="P375" i="3"/>
  <c r="BI373" i="3"/>
  <c r="BH373" i="3"/>
  <c r="BG373" i="3"/>
  <c r="BE373" i="3"/>
  <c r="T373" i="3"/>
  <c r="R373" i="3"/>
  <c r="P373" i="3"/>
  <c r="BI371" i="3"/>
  <c r="BH371" i="3"/>
  <c r="BG371" i="3"/>
  <c r="BE371" i="3"/>
  <c r="T371" i="3"/>
  <c r="R371" i="3"/>
  <c r="P371" i="3"/>
  <c r="BI368" i="3"/>
  <c r="BH368" i="3"/>
  <c r="BG368" i="3"/>
  <c r="BE368" i="3"/>
  <c r="T368" i="3"/>
  <c r="T367" i="3"/>
  <c r="R368" i="3"/>
  <c r="R367" i="3"/>
  <c r="P368" i="3"/>
  <c r="P367" i="3" s="1"/>
  <c r="BI365" i="3"/>
  <c r="BH365" i="3"/>
  <c r="BG365" i="3"/>
  <c r="BE365" i="3"/>
  <c r="T365" i="3"/>
  <c r="R365" i="3"/>
  <c r="P365" i="3"/>
  <c r="BI363" i="3"/>
  <c r="BH363" i="3"/>
  <c r="BG363" i="3"/>
  <c r="BE363" i="3"/>
  <c r="T363" i="3"/>
  <c r="R363" i="3"/>
  <c r="P363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8" i="3"/>
  <c r="BH358" i="3"/>
  <c r="BG358" i="3"/>
  <c r="BE358" i="3"/>
  <c r="T358" i="3"/>
  <c r="R358" i="3"/>
  <c r="P358" i="3"/>
  <c r="BI353" i="3"/>
  <c r="BH353" i="3"/>
  <c r="BG353" i="3"/>
  <c r="BE353" i="3"/>
  <c r="T353" i="3"/>
  <c r="R353" i="3"/>
  <c r="P353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2" i="3"/>
  <c r="BH342" i="3"/>
  <c r="BG342" i="3"/>
  <c r="BE342" i="3"/>
  <c r="T342" i="3"/>
  <c r="R342" i="3"/>
  <c r="P342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38" i="3"/>
  <c r="BH238" i="3"/>
  <c r="BG238" i="3"/>
  <c r="BE238" i="3"/>
  <c r="T238" i="3"/>
  <c r="R238" i="3"/>
  <c r="P238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R234" i="3"/>
  <c r="P234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51" i="3"/>
  <c r="BH151" i="3"/>
  <c r="BG151" i="3"/>
  <c r="BE151" i="3"/>
  <c r="T151" i="3"/>
  <c r="R151" i="3"/>
  <c r="P151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F122" i="3"/>
  <c r="E120" i="3"/>
  <c r="F89" i="3"/>
  <c r="E87" i="3"/>
  <c r="J24" i="3"/>
  <c r="E24" i="3"/>
  <c r="J125" i="3" s="1"/>
  <c r="J23" i="3"/>
  <c r="J21" i="3"/>
  <c r="E21" i="3"/>
  <c r="J91" i="3" s="1"/>
  <c r="J20" i="3"/>
  <c r="J18" i="3"/>
  <c r="E18" i="3"/>
  <c r="F125" i="3" s="1"/>
  <c r="J17" i="3"/>
  <c r="J15" i="3"/>
  <c r="E15" i="3"/>
  <c r="F124" i="3"/>
  <c r="J14" i="3"/>
  <c r="J12" i="3"/>
  <c r="J89" i="3"/>
  <c r="E7" i="3"/>
  <c r="E85" i="3"/>
  <c r="J37" i="2"/>
  <c r="J36" i="2"/>
  <c r="AY95" i="1"/>
  <c r="J35" i="2"/>
  <c r="AX95" i="1" s="1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F111" i="2"/>
  <c r="E109" i="2"/>
  <c r="F89" i="2"/>
  <c r="E87" i="2"/>
  <c r="J24" i="2"/>
  <c r="E24" i="2"/>
  <c r="J114" i="2" s="1"/>
  <c r="J23" i="2"/>
  <c r="J21" i="2"/>
  <c r="E21" i="2"/>
  <c r="J113" i="2"/>
  <c r="J20" i="2"/>
  <c r="J18" i="2"/>
  <c r="E18" i="2"/>
  <c r="F114" i="2" s="1"/>
  <c r="J17" i="2"/>
  <c r="J15" i="2"/>
  <c r="E15" i="2"/>
  <c r="F113" i="2"/>
  <c r="J14" i="2"/>
  <c r="J12" i="2"/>
  <c r="J111" i="2" s="1"/>
  <c r="E7" i="2"/>
  <c r="E107" i="2" s="1"/>
  <c r="L90" i="1"/>
  <c r="AM90" i="1"/>
  <c r="AM89" i="1"/>
  <c r="L89" i="1"/>
  <c r="AM87" i="1"/>
  <c r="L87" i="1"/>
  <c r="L85" i="1"/>
  <c r="L84" i="1"/>
  <c r="BK120" i="2"/>
  <c r="BK358" i="3"/>
  <c r="BK187" i="3"/>
  <c r="J315" i="3"/>
  <c r="BK271" i="3"/>
  <c r="BK325" i="3"/>
  <c r="BK337" i="3"/>
  <c r="J141" i="3"/>
  <c r="BK250" i="3"/>
  <c r="J278" i="3"/>
  <c r="BK165" i="3"/>
  <c r="J314" i="3"/>
  <c r="BK194" i="3"/>
  <c r="BK351" i="3"/>
  <c r="J368" i="3"/>
  <c r="BK252" i="3"/>
  <c r="BK333" i="3"/>
  <c r="J200" i="3"/>
  <c r="J375" i="3"/>
  <c r="BK311" i="3"/>
  <c r="J287" i="3"/>
  <c r="BK184" i="3"/>
  <c r="J137" i="4"/>
  <c r="BK138" i="4"/>
  <c r="BK174" i="4"/>
  <c r="BK141" i="4"/>
  <c r="J126" i="4"/>
  <c r="BK134" i="4"/>
  <c r="BK144" i="4"/>
  <c r="BK119" i="2"/>
  <c r="BK316" i="3"/>
  <c r="J327" i="3"/>
  <c r="BK254" i="3"/>
  <c r="J293" i="3"/>
  <c r="BK218" i="3"/>
  <c r="J131" i="3"/>
  <c r="J336" i="3"/>
  <c r="BK336" i="3"/>
  <c r="BK161" i="3"/>
  <c r="BK242" i="3"/>
  <c r="J165" i="3"/>
  <c r="J224" i="3"/>
  <c r="J299" i="3"/>
  <c r="BK176" i="3"/>
  <c r="J333" i="3"/>
  <c r="J303" i="3"/>
  <c r="J273" i="3"/>
  <c r="BK167" i="4"/>
  <c r="J133" i="4"/>
  <c r="J166" i="4"/>
  <c r="J170" i="4"/>
  <c r="BK168" i="4"/>
  <c r="BK122" i="2"/>
  <c r="J325" i="3"/>
  <c r="BK297" i="3"/>
  <c r="BK206" i="3"/>
  <c r="J373" i="3"/>
  <c r="J192" i="3"/>
  <c r="BK189" i="3"/>
  <c r="J210" i="3"/>
  <c r="BK384" i="3"/>
  <c r="J238" i="3"/>
  <c r="J383" i="3"/>
  <c r="J207" i="3"/>
  <c r="BK273" i="3"/>
  <c r="BK212" i="3"/>
  <c r="BK375" i="3"/>
  <c r="J360" i="3"/>
  <c r="J288" i="3"/>
  <c r="J216" i="3"/>
  <c r="BK126" i="4"/>
  <c r="J136" i="4"/>
  <c r="BK161" i="4"/>
  <c r="BK150" i="4"/>
  <c r="J174" i="4"/>
  <c r="J131" i="4"/>
  <c r="J164" i="4"/>
  <c r="BK123" i="4"/>
  <c r="BK368" i="3"/>
  <c r="J295" i="3"/>
  <c r="BK289" i="3"/>
  <c r="J244" i="3"/>
  <c r="BK147" i="3"/>
  <c r="BK360" i="3"/>
  <c r="J161" i="3"/>
  <c r="BK318" i="3"/>
  <c r="BK279" i="3"/>
  <c r="BK236" i="3"/>
  <c r="J259" i="3"/>
  <c r="BK192" i="3"/>
  <c r="J311" i="3"/>
  <c r="J308" i="3"/>
  <c r="J323" i="3"/>
  <c r="J248" i="3"/>
  <c r="J171" i="3"/>
  <c r="BK329" i="3"/>
  <c r="BK291" i="3"/>
  <c r="J167" i="4"/>
  <c r="BK147" i="4"/>
  <c r="BK124" i="4"/>
  <c r="BK170" i="4"/>
  <c r="J148" i="4"/>
  <c r="J171" i="4"/>
  <c r="BK142" i="4"/>
  <c r="BK162" i="4"/>
  <c r="BK331" i="3"/>
  <c r="BK346" i="3"/>
  <c r="J281" i="3"/>
  <c r="J151" i="3"/>
  <c r="BK353" i="3"/>
  <c r="BK361" i="3"/>
  <c r="J297" i="3"/>
  <c r="J321" i="3"/>
  <c r="J377" i="3"/>
  <c r="BK214" i="3"/>
  <c r="BK381" i="3"/>
  <c r="BK234" i="3"/>
  <c r="J286" i="3"/>
  <c r="BK222" i="3"/>
  <c r="J271" i="3"/>
  <c r="BK171" i="3"/>
  <c r="J353" i="3"/>
  <c r="BK310" i="3"/>
  <c r="J320" i="3"/>
  <c r="BK314" i="3"/>
  <c r="J212" i="3"/>
  <c r="J310" i="3"/>
  <c r="BK295" i="3"/>
  <c r="BK137" i="3"/>
  <c r="BK371" i="3"/>
  <c r="BK269" i="3"/>
  <c r="BK157" i="3"/>
  <c r="BK244" i="3"/>
  <c r="BK141" i="3"/>
  <c r="J242" i="3"/>
  <c r="J331" i="3"/>
  <c r="J254" i="3"/>
  <c r="J194" i="3"/>
  <c r="J301" i="3"/>
  <c r="J230" i="3"/>
  <c r="BK160" i="4"/>
  <c r="J141" i="4"/>
  <c r="J134" i="4"/>
  <c r="BK148" i="4"/>
  <c r="J135" i="4"/>
  <c r="J160" i="4"/>
  <c r="J165" i="4"/>
  <c r="BK165" i="4"/>
  <c r="J119" i="2"/>
  <c r="J289" i="3"/>
  <c r="BK285" i="3"/>
  <c r="J214" i="3"/>
  <c r="BK288" i="3"/>
  <c r="J285" i="3"/>
  <c r="BK151" i="3"/>
  <c r="BK263" i="3"/>
  <c r="BK204" i="3"/>
  <c r="J184" i="3"/>
  <c r="J351" i="3"/>
  <c r="BK210" i="3"/>
  <c r="BK312" i="3"/>
  <c r="J291" i="3"/>
  <c r="BK224" i="3"/>
  <c r="BK365" i="3"/>
  <c r="J316" i="3"/>
  <c r="BK248" i="3"/>
  <c r="BK152" i="4"/>
  <c r="BK169" i="4"/>
  <c r="BK132" i="4"/>
  <c r="BK131" i="4"/>
  <c r="J123" i="4"/>
  <c r="BK166" i="4"/>
  <c r="BK137" i="4"/>
  <c r="J143" i="4"/>
  <c r="J318" i="3"/>
  <c r="J282" i="3"/>
  <c r="BK200" i="3"/>
  <c r="J363" i="3"/>
  <c r="BK216" i="3"/>
  <c r="J350" i="3"/>
  <c r="BK350" i="3"/>
  <c r="J146" i="3"/>
  <c r="BK167" i="3"/>
  <c r="BK305" i="3"/>
  <c r="J384" i="3"/>
  <c r="BK238" i="3"/>
  <c r="J269" i="3"/>
  <c r="J196" i="3"/>
  <c r="J381" i="3"/>
  <c r="BK363" i="3"/>
  <c r="BK299" i="3"/>
  <c r="AS94" i="1"/>
  <c r="BK286" i="3"/>
  <c r="BK301" i="3"/>
  <c r="J157" i="3"/>
  <c r="J337" i="3"/>
  <c r="BK290" i="3"/>
  <c r="J265" i="3"/>
  <c r="BK348" i="3"/>
  <c r="J189" i="3"/>
  <c r="J250" i="3"/>
  <c r="J371" i="3"/>
  <c r="BK259" i="3"/>
  <c r="BK198" i="3"/>
  <c r="BK308" i="3"/>
  <c r="J252" i="3"/>
  <c r="BK143" i="4"/>
  <c r="J140" i="4"/>
  <c r="J147" i="4"/>
  <c r="BK133" i="4"/>
  <c r="J132" i="4"/>
  <c r="BK129" i="4"/>
  <c r="J169" i="4"/>
  <c r="BK196" i="3"/>
  <c r="J365" i="3"/>
  <c r="BK182" i="3"/>
  <c r="BK323" i="3"/>
  <c r="BK146" i="3"/>
  <c r="J228" i="3"/>
  <c r="J329" i="3"/>
  <c r="BK228" i="3"/>
  <c r="J173" i="3"/>
  <c r="BK373" i="3"/>
  <c r="J358" i="3"/>
  <c r="BK131" i="3"/>
  <c r="J312" i="3"/>
  <c r="J290" i="3"/>
  <c r="J218" i="3"/>
  <c r="J149" i="4"/>
  <c r="BK164" i="4"/>
  <c r="BK149" i="4"/>
  <c r="J173" i="4"/>
  <c r="BK127" i="4"/>
  <c r="J161" i="4"/>
  <c r="BK173" i="4"/>
  <c r="BK157" i="4"/>
  <c r="BK123" i="2"/>
  <c r="BK303" i="3"/>
  <c r="BK320" i="3"/>
  <c r="J263" i="3"/>
  <c r="J348" i="3"/>
  <c r="BK173" i="3"/>
  <c r="BK282" i="3"/>
  <c r="BK287" i="3"/>
  <c r="J206" i="3"/>
  <c r="BK315" i="3"/>
  <c r="BK207" i="3"/>
  <c r="J279" i="3"/>
  <c r="BK377" i="3"/>
  <c r="BK265" i="3"/>
  <c r="BK230" i="3"/>
  <c r="BK321" i="3"/>
  <c r="BK293" i="3"/>
  <c r="J167" i="3"/>
  <c r="BK136" i="4"/>
  <c r="BK171" i="4"/>
  <c r="BK128" i="4"/>
  <c r="J168" i="4"/>
  <c r="BK140" i="4"/>
  <c r="BK121" i="2"/>
  <c r="BK327" i="3"/>
  <c r="J342" i="3"/>
  <c r="J204" i="3"/>
  <c r="J361" i="3"/>
  <c r="J176" i="3"/>
  <c r="BK342" i="3"/>
  <c r="J198" i="3"/>
  <c r="BK383" i="3"/>
  <c r="J236" i="3"/>
  <c r="BK133" i="3"/>
  <c r="J222" i="3"/>
  <c r="BK278" i="3"/>
  <c r="J346" i="3"/>
  <c r="BK281" i="3"/>
  <c r="J234" i="3"/>
  <c r="J147" i="3"/>
  <c r="J305" i="3"/>
  <c r="J182" i="3"/>
  <c r="BK145" i="4"/>
  <c r="BK155" i="4"/>
  <c r="J162" i="4"/>
  <c r="BK135" i="4"/>
  <c r="J152" i="4"/>
  <c r="BK153" i="4"/>
  <c r="J122" i="4" l="1"/>
  <c r="P280" i="3"/>
  <c r="R380" i="3"/>
  <c r="R379" i="3"/>
  <c r="P209" i="3"/>
  <c r="R235" i="3"/>
  <c r="T277" i="3"/>
  <c r="P380" i="3"/>
  <c r="P379" i="3" s="1"/>
  <c r="P130" i="3"/>
  <c r="T209" i="3"/>
  <c r="P229" i="3"/>
  <c r="T229" i="3"/>
  <c r="R277" i="3"/>
  <c r="BK380" i="3"/>
  <c r="BK379" i="3" s="1"/>
  <c r="J379" i="3" s="1"/>
  <c r="J107" i="3" s="1"/>
  <c r="R130" i="3"/>
  <c r="R209" i="3"/>
  <c r="BK229" i="3"/>
  <c r="J229" i="3" s="1"/>
  <c r="J100" i="3" s="1"/>
  <c r="R229" i="3"/>
  <c r="BK277" i="3"/>
  <c r="J277" i="3"/>
  <c r="J102" i="3"/>
  <c r="P370" i="3"/>
  <c r="P369" i="3" s="1"/>
  <c r="R280" i="3"/>
  <c r="R118" i="2"/>
  <c r="R117" i="2"/>
  <c r="BK130" i="3"/>
  <c r="BK235" i="3"/>
  <c r="J235" i="3" s="1"/>
  <c r="J101" i="3" s="1"/>
  <c r="P277" i="3"/>
  <c r="R370" i="3"/>
  <c r="R369" i="3"/>
  <c r="T122" i="4"/>
  <c r="BK118" i="2"/>
  <c r="BK117" i="2" s="1"/>
  <c r="J117" i="2" s="1"/>
  <c r="T280" i="3"/>
  <c r="T380" i="3"/>
  <c r="T379" i="3"/>
  <c r="P122" i="4"/>
  <c r="BK172" i="4"/>
  <c r="BK163" i="4" s="1"/>
  <c r="J163" i="4" s="1"/>
  <c r="T118" i="2"/>
  <c r="T117" i="2"/>
  <c r="T130" i="3"/>
  <c r="T129" i="3" s="1"/>
  <c r="T128" i="3" s="1"/>
  <c r="T235" i="3"/>
  <c r="T370" i="3"/>
  <c r="T369" i="3"/>
  <c r="R122" i="4"/>
  <c r="P172" i="4"/>
  <c r="P163" i="4" s="1"/>
  <c r="BK280" i="3"/>
  <c r="J280" i="3" s="1"/>
  <c r="J103" i="3" s="1"/>
  <c r="R172" i="4"/>
  <c r="R163" i="4" s="1"/>
  <c r="P118" i="2"/>
  <c r="P117" i="2" s="1"/>
  <c r="AU95" i="1" s="1"/>
  <c r="BK209" i="3"/>
  <c r="J209" i="3"/>
  <c r="J99" i="3" s="1"/>
  <c r="P235" i="3"/>
  <c r="BK370" i="3"/>
  <c r="J370" i="3" s="1"/>
  <c r="J106" i="3" s="1"/>
  <c r="BK122" i="4"/>
  <c r="T172" i="4"/>
  <c r="T163" i="4" s="1"/>
  <c r="BK367" i="3"/>
  <c r="J367" i="3"/>
  <c r="J104" i="3" s="1"/>
  <c r="F92" i="4"/>
  <c r="BF124" i="4"/>
  <c r="BF129" i="4"/>
  <c r="BF171" i="4"/>
  <c r="F116" i="4"/>
  <c r="BF132" i="4"/>
  <c r="BF134" i="4"/>
  <c r="BF157" i="4"/>
  <c r="BF167" i="4"/>
  <c r="BF170" i="4"/>
  <c r="BF131" i="4"/>
  <c r="BF141" i="4"/>
  <c r="BF145" i="4"/>
  <c r="BF152" i="4"/>
  <c r="BF155" i="4"/>
  <c r="BF162" i="4"/>
  <c r="J91" i="4"/>
  <c r="BF133" i="4"/>
  <c r="BF173" i="4"/>
  <c r="BF149" i="4"/>
  <c r="BF174" i="4"/>
  <c r="BF136" i="4"/>
  <c r="BF147" i="4"/>
  <c r="BF160" i="4"/>
  <c r="BF166" i="4"/>
  <c r="E85" i="4"/>
  <c r="J117" i="4"/>
  <c r="BF138" i="4"/>
  <c r="BF164" i="4"/>
  <c r="BF169" i="4"/>
  <c r="BF126" i="4"/>
  <c r="BF135" i="4"/>
  <c r="BF140" i="4"/>
  <c r="BF148" i="4"/>
  <c r="J114" i="4"/>
  <c r="BF128" i="4"/>
  <c r="BF137" i="4"/>
  <c r="BF143" i="4"/>
  <c r="BF165" i="4"/>
  <c r="BF168" i="4"/>
  <c r="BF123" i="4"/>
  <c r="BF127" i="4"/>
  <c r="BF142" i="4"/>
  <c r="BF150" i="4"/>
  <c r="BF144" i="4"/>
  <c r="BF153" i="4"/>
  <c r="BF161" i="4"/>
  <c r="BF206" i="3"/>
  <c r="BF282" i="3"/>
  <c r="BF314" i="3"/>
  <c r="BF318" i="3"/>
  <c r="BF323" i="3"/>
  <c r="BF350" i="3"/>
  <c r="BF358" i="3"/>
  <c r="J92" i="3"/>
  <c r="BF196" i="3"/>
  <c r="BF204" i="3"/>
  <c r="BF222" i="3"/>
  <c r="BF250" i="3"/>
  <c r="BF254" i="3"/>
  <c r="BF287" i="3"/>
  <c r="BF295" i="3"/>
  <c r="BF301" i="3"/>
  <c r="BF310" i="3"/>
  <c r="BF336" i="3"/>
  <c r="BF348" i="3"/>
  <c r="BF377" i="3"/>
  <c r="F91" i="3"/>
  <c r="J122" i="3"/>
  <c r="BF161" i="3"/>
  <c r="BF176" i="3"/>
  <c r="BF200" i="3"/>
  <c r="BF207" i="3"/>
  <c r="BF212" i="3"/>
  <c r="BF230" i="3"/>
  <c r="BF288" i="3"/>
  <c r="BF333" i="3"/>
  <c r="BF360" i="3"/>
  <c r="BF131" i="3"/>
  <c r="BF141" i="3"/>
  <c r="BF157" i="3"/>
  <c r="BF216" i="3"/>
  <c r="BF259" i="3"/>
  <c r="BF269" i="3"/>
  <c r="BF290" i="3"/>
  <c r="BF327" i="3"/>
  <c r="BF371" i="3"/>
  <c r="BF383" i="3"/>
  <c r="BF384" i="3"/>
  <c r="E118" i="3"/>
  <c r="J124" i="3"/>
  <c r="BF147" i="3"/>
  <c r="BF252" i="3"/>
  <c r="BF263" i="3"/>
  <c r="BF289" i="3"/>
  <c r="BF308" i="3"/>
  <c r="BF316" i="3"/>
  <c r="BF353" i="3"/>
  <c r="BF373" i="3"/>
  <c r="BF375" i="3"/>
  <c r="BF381" i="3"/>
  <c r="BF182" i="3"/>
  <c r="BF184" i="3"/>
  <c r="BF189" i="3"/>
  <c r="BF214" i="3"/>
  <c r="BF238" i="3"/>
  <c r="BF271" i="3"/>
  <c r="BF278" i="3"/>
  <c r="BF286" i="3"/>
  <c r="BF312" i="3"/>
  <c r="BF315" i="3"/>
  <c r="BF337" i="3"/>
  <c r="BF368" i="3"/>
  <c r="F92" i="3"/>
  <c r="BF151" i="3"/>
  <c r="BF173" i="3"/>
  <c r="BF281" i="3"/>
  <c r="BF293" i="3"/>
  <c r="BF321" i="3"/>
  <c r="BF361" i="3"/>
  <c r="BF137" i="3"/>
  <c r="BF146" i="3"/>
  <c r="BF171" i="3"/>
  <c r="BF192" i="3"/>
  <c r="BF198" i="3"/>
  <c r="BF236" i="3"/>
  <c r="BF265" i="3"/>
  <c r="BF285" i="3"/>
  <c r="BF303" i="3"/>
  <c r="BF320" i="3"/>
  <c r="BF325" i="3"/>
  <c r="BF346" i="3"/>
  <c r="BF133" i="3"/>
  <c r="BF165" i="3"/>
  <c r="BF167" i="3"/>
  <c r="BF187" i="3"/>
  <c r="BF194" i="3"/>
  <c r="BF242" i="3"/>
  <c r="BF279" i="3"/>
  <c r="BF311" i="3"/>
  <c r="BF331" i="3"/>
  <c r="BF365" i="3"/>
  <c r="BF210" i="3"/>
  <c r="BF218" i="3"/>
  <c r="BF224" i="3"/>
  <c r="BF228" i="3"/>
  <c r="BF248" i="3"/>
  <c r="BF273" i="3"/>
  <c r="BF291" i="3"/>
  <c r="BF299" i="3"/>
  <c r="BF305" i="3"/>
  <c r="BF351" i="3"/>
  <c r="BF363" i="3"/>
  <c r="BF234" i="3"/>
  <c r="BF244" i="3"/>
  <c r="BF297" i="3"/>
  <c r="BF329" i="3"/>
  <c r="BF342" i="3"/>
  <c r="J92" i="2"/>
  <c r="J89" i="2"/>
  <c r="F92" i="2"/>
  <c r="E85" i="2"/>
  <c r="J91" i="2"/>
  <c r="BF119" i="2"/>
  <c r="BF120" i="2"/>
  <c r="BF121" i="2"/>
  <c r="F91" i="2"/>
  <c r="BF122" i="2"/>
  <c r="BF123" i="2"/>
  <c r="F33" i="4"/>
  <c r="AZ97" i="1" s="1"/>
  <c r="F33" i="3"/>
  <c r="AZ96" i="1" s="1"/>
  <c r="F35" i="3"/>
  <c r="BB96" i="1" s="1"/>
  <c r="F37" i="4"/>
  <c r="BD97" i="1" s="1"/>
  <c r="F33" i="2"/>
  <c r="AZ95" i="1" s="1"/>
  <c r="F35" i="4"/>
  <c r="BB97" i="1" s="1"/>
  <c r="F37" i="3"/>
  <c r="BD96" i="1" s="1"/>
  <c r="F36" i="2"/>
  <c r="BC95" i="1" s="1"/>
  <c r="F37" i="2"/>
  <c r="BD95" i="1" s="1"/>
  <c r="F35" i="2"/>
  <c r="BB95" i="1" s="1"/>
  <c r="J33" i="4"/>
  <c r="AV97" i="1" s="1"/>
  <c r="F36" i="3"/>
  <c r="BC96" i="1" s="1"/>
  <c r="J33" i="2"/>
  <c r="AV95" i="1" s="1"/>
  <c r="F36" i="4"/>
  <c r="BC97" i="1" s="1"/>
  <c r="J33" i="3"/>
  <c r="AV96" i="1" s="1"/>
  <c r="J98" i="4" l="1"/>
  <c r="J99" i="4"/>
  <c r="J121" i="4"/>
  <c r="J120" i="4" s="1"/>
  <c r="J172" i="4"/>
  <c r="J100" i="4" s="1"/>
  <c r="J30" i="2"/>
  <c r="J39" i="2"/>
  <c r="BK369" i="3"/>
  <c r="J369" i="3" s="1"/>
  <c r="J105" i="3" s="1"/>
  <c r="J380" i="3"/>
  <c r="J108" i="3" s="1"/>
  <c r="BK129" i="3"/>
  <c r="J129" i="3" s="1"/>
  <c r="J97" i="3" s="1"/>
  <c r="J130" i="3"/>
  <c r="J98" i="3" s="1"/>
  <c r="J118" i="2"/>
  <c r="J97" i="2" s="1"/>
  <c r="J96" i="2"/>
  <c r="R121" i="4"/>
  <c r="R120" i="4" s="1"/>
  <c r="T121" i="4"/>
  <c r="T120" i="4" s="1"/>
  <c r="R129" i="3"/>
  <c r="R128" i="3"/>
  <c r="P121" i="4"/>
  <c r="P120" i="4" s="1"/>
  <c r="AU97" i="1" s="1"/>
  <c r="P129" i="3"/>
  <c r="P128" i="3"/>
  <c r="AU96" i="1"/>
  <c r="BK121" i="4"/>
  <c r="F34" i="3"/>
  <c r="BA96" i="1" s="1"/>
  <c r="J34" i="4"/>
  <c r="AW97" i="1" s="1"/>
  <c r="AT97" i="1" s="1"/>
  <c r="J34" i="3"/>
  <c r="AW96" i="1" s="1"/>
  <c r="AT96" i="1" s="1"/>
  <c r="F34" i="2"/>
  <c r="BA95" i="1" s="1"/>
  <c r="BD94" i="1"/>
  <c r="W33" i="1" s="1"/>
  <c r="J34" i="2"/>
  <c r="AW95" i="1" s="1"/>
  <c r="AT95" i="1" s="1"/>
  <c r="AZ94" i="1"/>
  <c r="AV94" i="1" s="1"/>
  <c r="AK29" i="1" s="1"/>
  <c r="BC94" i="1"/>
  <c r="W32" i="1" s="1"/>
  <c r="F34" i="4"/>
  <c r="BA97" i="1" s="1"/>
  <c r="BB94" i="1"/>
  <c r="AX94" i="1" s="1"/>
  <c r="J97" i="4" l="1"/>
  <c r="AG95" i="1"/>
  <c r="AN95" i="1" s="1"/>
  <c r="BK128" i="3"/>
  <c r="J128" i="3" s="1"/>
  <c r="J39" i="3" s="1"/>
  <c r="BK120" i="4"/>
  <c r="J30" i="4" s="1"/>
  <c r="AU94" i="1"/>
  <c r="W29" i="1"/>
  <c r="AY94" i="1"/>
  <c r="W31" i="1"/>
  <c r="BA94" i="1"/>
  <c r="AW94" i="1" s="1"/>
  <c r="AK30" i="1" s="1"/>
  <c r="J96" i="4" l="1"/>
  <c r="J39" i="4"/>
  <c r="AG97" i="1"/>
  <c r="AN97" i="1" s="1"/>
  <c r="J30" i="3"/>
  <c r="AG96" i="1" s="1"/>
  <c r="AN96" i="1" s="1"/>
  <c r="J96" i="3"/>
  <c r="W30" i="1"/>
  <c r="AT94" i="1"/>
  <c r="AG94" i="1" l="1"/>
  <c r="AN94" i="1" l="1"/>
  <c r="AK35" i="1"/>
  <c r="AK26" i="1"/>
</calcChain>
</file>

<file path=xl/sharedStrings.xml><?xml version="1.0" encoding="utf-8"?>
<sst xmlns="http://schemas.openxmlformats.org/spreadsheetml/2006/main" count="3940" uniqueCount="840">
  <si>
    <t>Export Komplet</t>
  </si>
  <si>
    <t/>
  </si>
  <si>
    <t>2.0</t>
  </si>
  <si>
    <t>ZAMOK</t>
  </si>
  <si>
    <t>False</t>
  </si>
  <si>
    <t>{3cf961b2-051d-4342-80ce-61abb07f3d6d}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</si>
  <si>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</si>
  <si>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</si>
  <si>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</si>
  <si>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</si>
  <si>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</si>
  <si>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</si>
  <si>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</si>
  <si>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TB_K63_2022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</si>
  <si>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</si>
  <si>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</si>
  <si>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Nové zastávky MHD Petržalka (Panónska)</t>
  </si>
  <si>
    <t>JKSO:</t>
  </si>
  <si>
    <t>KS:</t>
  </si>
  <si>
    <t>Miesto:</t>
  </si>
  <si>
    <t>Bratislava - Petržalka</t>
  </si>
  <si>
    <t>Dátum:</t>
  </si>
  <si>
    <t>1. 11. 2022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</si>
  <si>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</si>
  <si>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</si>
  <si>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</si>
  <si>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</si>
  <si>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</si>
  <si>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</si>
  <si>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</si>
  <si>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</si>
  <si>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</si>
  <si>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</si>
  <si>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</si>
  <si>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</si>
  <si>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</si>
  <si>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</si>
  <si>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</si>
  <si>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</si>
  <si>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</si>
  <si>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</si>
  <si>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</si>
  <si>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</si>
  <si>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</si>
  <si>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</si>
  <si>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</si>
  <si>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</si>
  <si>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</si>
  <si>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</si>
  <si>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</si>
  <si>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</si>
  <si>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</si>
  <si>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</si>
  <si>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</si>
  <si>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</si>
  <si>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</si>
  <si>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</si>
  <si>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</si>
  <si>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</si>
  <si>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</si>
  <si>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</si>
  <si>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</si>
  <si>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</si>
  <si>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</si>
  <si>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</si>
  <si>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</si>
  <si>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</si>
  <si>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</si>
  <si>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</si>
  <si>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</si>
  <si>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</si>
  <si>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</si>
  <si>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</si>
  <si>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</si>
  <si>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</si>
  <si>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</si>
  <si>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</si>
  <si>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</si>
  <si>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</si>
  <si>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Všeobecné položky</t>
  </si>
  <si>
    <t>STA</t>
  </si>
  <si>
    <t>1</t>
  </si>
  <si>
    <t>{8b06eeb9-fe96-425d-b0e0-9c6fc194d202}</t>
  </si>
  <si>
    <t>SO 03</t>
  </si>
  <si>
    <t>Zastávka MHD Panónska</t>
  </si>
  <si>
    <t>{f2a143c9-886d-457c-9599-13e0e5f0eede}</t>
  </si>
  <si>
    <t>SO 13</t>
  </si>
  <si>
    <t>Úprava VO na Panónskej</t>
  </si>
  <si>
    <t>{0618cb97-fdeb-4f1f-bf33-e24d902202bc}</t>
  </si>
  <si>
    <t>KRYCÍ LIST ROZPOČTU</t>
  </si>
  <si>
    <t>Objekt:</t>
  </si>
  <si>
    <t>SO 00 - Všeobecné položky</t>
  </si>
  <si>
    <t>REKAPITULÁCIA ROZPOČTU</t>
  </si>
  <si>
    <t>Kód dielu - Popis</t>
  </si>
  <si>
    <t>Cena celkom [EUR]</t>
  </si>
  <si>
    <t>Náklady z rozpočtu</t>
  </si>
  <si>
    <t>-1</t>
  </si>
  <si>
    <t>001 - Všeobecné položky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</si>
  <si>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</si>
  <si>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</si>
  <si>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</si>
  <si>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</si>
  <si>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</si>
  <si>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</si>
  <si>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</si>
  <si>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</si>
  <si>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</si>
  <si>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</si>
  <si>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</si>
  <si>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</si>
  <si>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001</t>
  </si>
  <si>
    <t>ROZPOCET</t>
  </si>
  <si>
    <t>K</t>
  </si>
  <si>
    <t>000300016</t>
  </si>
  <si>
    <t xml:space="preserve">Geodetické práce - vykonávané počas výstavby, vytýčenie staveniska, staveb. objektu,  vytýčenie exist. inž. sietí. </t>
  </si>
  <si>
    <t>kpl</t>
  </si>
  <si>
    <t>4</t>
  </si>
  <si>
    <t>2</t>
  </si>
  <si>
    <t>1197404151</t>
  </si>
  <si>
    <t>000300031</t>
  </si>
  <si>
    <t>Geodetické práce - vykonávané po výstavbe zameranie skutočného vyhotovenia stavby</t>
  </si>
  <si>
    <t>-1479956643</t>
  </si>
  <si>
    <t>3</t>
  </si>
  <si>
    <t>000400022</t>
  </si>
  <si>
    <t>Projektové práce - inžinierskotech. pomoc bez rozlíšenia</t>
  </si>
  <si>
    <t>481029703</t>
  </si>
  <si>
    <t>000400041</t>
  </si>
  <si>
    <t>Projektové práce - DSRS</t>
  </si>
  <si>
    <t>-1920964813</t>
  </si>
  <si>
    <t>5</t>
  </si>
  <si>
    <t>000600021</t>
  </si>
  <si>
    <t>Zariadenie staveniska - zriadenie, prevádzka a odstránenie staveniska</t>
  </si>
  <si>
    <t>994193065</t>
  </si>
  <si>
    <t>SO 03 - Zastávka MHD Panónska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</si>
  <si>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</si>
  <si>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</si>
  <si>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</si>
  <si>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</si>
  <si>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   </t>
  </si>
  <si>
    <t xml:space="preserve">    8 - Rúrové vedenie</t>
  </si>
  <si>
    <t xml:space="preserve">    9 - Ostatné konštrukcie a práce-búranie   </t>
  </si>
  <si>
    <t xml:space="preserve">    99 - Presun hmôt HSV</t>
  </si>
  <si>
    <t>PSV - Práce a dodávky PSV</t>
  </si>
  <si>
    <t xml:space="preserve">    711 - Izolácie proti vode a vlhkosti</t>
  </si>
  <si>
    <t>M - Práce a dodávky M</t>
  </si>
  <si>
    <t xml:space="preserve">    46-M - Zemné práce vykonávané pri externých montážnych prácach</t>
  </si>
  <si>
    <t>HSV</t>
  </si>
  <si>
    <t>Práce a dodávky HSV</t>
  </si>
  <si>
    <t>Zemné práce</t>
  </si>
  <si>
    <t>113106611.S</t>
  </si>
  <si>
    <t>Rozoberanie zámkovej dlažby všetkých druhov v ploche do 20 m2,  -0,2600 t</t>
  </si>
  <si>
    <t>m2</t>
  </si>
  <si>
    <t>-1225456963</t>
  </si>
  <si>
    <t>VV</t>
  </si>
  <si>
    <t>"dláždený chodník"10</t>
  </si>
  <si>
    <t>113152230.S</t>
  </si>
  <si>
    <t>Frézovanie asf. podkladu alebo krytu bez prek., plochy do 500 m2, pruh š. cez 0,5 m do 1 m, hr. 50 mm  0,125 t</t>
  </si>
  <si>
    <t>-1172838722</t>
  </si>
  <si>
    <t>"asf. vozovka rus."165</t>
  </si>
  <si>
    <t>"asf. vozovka cent."258</t>
  </si>
  <si>
    <t>Súčet</t>
  </si>
  <si>
    <t>113152240.S</t>
  </si>
  <si>
    <t>Frézovanie asf. podkladu alebo krytu bez prek., plochy do 500 m2, pruh š. cez 0,5 m do 1 m, hr. 100 mm  0,250 t</t>
  </si>
  <si>
    <t>-532196846</t>
  </si>
  <si>
    <t>"asf. vozovka cent."217</t>
  </si>
  <si>
    <t>113206111</t>
  </si>
  <si>
    <t>Vytrhanie obrúb betónových, s vybúraním lôžka, z krajníkov alebo obrubníkov stojatých,  -0,14500t</t>
  </si>
  <si>
    <t>m</t>
  </si>
  <si>
    <t>720513170</t>
  </si>
  <si>
    <t>"chodníkový obrub. rusov."35</t>
  </si>
  <si>
    <t>"chodníkový obrub. centr."47</t>
  </si>
  <si>
    <t>"Vyšehradská"13</t>
  </si>
  <si>
    <t>113208111</t>
  </si>
  <si>
    <t>Vytrhanie obrúb betonových, s vybúraním lôžka, záhonových,  -0,04000t</t>
  </si>
  <si>
    <t>1379531888</t>
  </si>
  <si>
    <t>6</t>
  </si>
  <si>
    <t>113307123.S</t>
  </si>
  <si>
    <t>Odstránenie podkladu v ploche do 200 m2 z kameniva hrubého drveného, hr.200 do 300 mm,  -0,40000t</t>
  </si>
  <si>
    <t>-1146354912</t>
  </si>
  <si>
    <t>"asf. vozovka rusov."114</t>
  </si>
  <si>
    <t>"asf. vozovka centr."153</t>
  </si>
  <si>
    <t>7</t>
  </si>
  <si>
    <t>113307132.S</t>
  </si>
  <si>
    <t>Odstránenie podkladu v ploche do 200 m2 z betónu prostého, hr. vrstvy 150 do 300 mm,  -0,50000t</t>
  </si>
  <si>
    <t>-1797927514</t>
  </si>
  <si>
    <t>"asf. vozovka rusov."126</t>
  </si>
  <si>
    <t>"asf. vozovka centr."115+70</t>
  </si>
  <si>
    <t>"betonova plocha"7</t>
  </si>
  <si>
    <t>"chodníky"24</t>
  </si>
  <si>
    <t>8</t>
  </si>
  <si>
    <t>121101112.S</t>
  </si>
  <si>
    <t>Odstránenie ornice s premiestn. na hromady, so zložením na vzdialenosť do 100 m a do 1000 m3</t>
  </si>
  <si>
    <t>m3</t>
  </si>
  <si>
    <t>277119422</t>
  </si>
  <si>
    <t>"oddrnenie rusov."210*0,15</t>
  </si>
  <si>
    <t>"oddrnenie centr."807*0,15</t>
  </si>
  <si>
    <t>9</t>
  </si>
  <si>
    <t>122202202.S</t>
  </si>
  <si>
    <t>Odkopávka a prekopávka nezapažená pre cesty, v hornine 3 nad 100 do 1000 m3</t>
  </si>
  <si>
    <t>487700969</t>
  </si>
  <si>
    <t>"výkop" 28+81</t>
  </si>
  <si>
    <t>"výmena podložia" 84</t>
  </si>
  <si>
    <t>10</t>
  </si>
  <si>
    <t>122202209.S</t>
  </si>
  <si>
    <t>Odkopávky a prekopávky nezapažené pre cesty. Príplatok za lepivosť horniny 3</t>
  </si>
  <si>
    <t>-1702153018</t>
  </si>
  <si>
    <t>193*0,3 'Prepočítané koeficientom množstva</t>
  </si>
  <si>
    <t>11</t>
  </si>
  <si>
    <t>132201201.S</t>
  </si>
  <si>
    <t>Výkop ryhy šírky 600-2000mm horn.3 do 100m3</t>
  </si>
  <si>
    <t>190603264</t>
  </si>
  <si>
    <t>"ryha pre prípojku DN 200" 3,0</t>
  </si>
  <si>
    <t>"drenážna ryha" 11,6</t>
  </si>
  <si>
    <t>12</t>
  </si>
  <si>
    <t>132201209.S</t>
  </si>
  <si>
    <t>Príplatok k cenám za lepivosť pri hĺbení rýh š. nad 600 do 2 000 mm zapaž. i nezapažených, s urovnaním dna v hornine 3</t>
  </si>
  <si>
    <t>962542877</t>
  </si>
  <si>
    <t>14,6*0,3 'Prepočítané koeficientom množstva</t>
  </si>
  <si>
    <t>13</t>
  </si>
  <si>
    <t>162301121.S</t>
  </si>
  <si>
    <t>Vodorovné premiestnenie výkopku po spevnenej ceste z horniny tr.1-4, nad 100 do 1000 m3 na vzdialenosť nad 50 do 500 m</t>
  </si>
  <si>
    <t>-792354811</t>
  </si>
  <si>
    <t>"materiál pre opätovné použitie"210*0,15+807*0,15</t>
  </si>
  <si>
    <t>14</t>
  </si>
  <si>
    <t>162503102</t>
  </si>
  <si>
    <t>Vodorovné premiestnenie výkopku pre cesty po spevnenej ceste z horniny tr.1-4  do 1000 m3 na vzdialenosť do 3000 m</t>
  </si>
  <si>
    <t>-1832671073</t>
  </si>
  <si>
    <t>"prebytočná zemina:"</t>
  </si>
  <si>
    <t>15</t>
  </si>
  <si>
    <t>162503103</t>
  </si>
  <si>
    <t>Vodorovné premiestnenie výkopku pre cesty po spevnenej ceste z horniny tr.1-4 do 1000 m3, príplatok k cene za každých ďalšich a začatých 1000 m</t>
  </si>
  <si>
    <t>678830874</t>
  </si>
  <si>
    <t>"prebytočná zemina" 196*(30-3)</t>
  </si>
  <si>
    <t>16</t>
  </si>
  <si>
    <t>167101102.S</t>
  </si>
  <si>
    <t>Nakladanie neuľahnutého výkopku z hornín tr.1-4 nad 100 do 1000 m3</t>
  </si>
  <si>
    <t>-660633807</t>
  </si>
  <si>
    <t>"prebytočná zemina"196</t>
  </si>
  <si>
    <t>17</t>
  </si>
  <si>
    <t>171201202.S</t>
  </si>
  <si>
    <t>Uloženie sypaniny na skládky nad 100 do 1000 m3</t>
  </si>
  <si>
    <t>-560613698</t>
  </si>
  <si>
    <t>18</t>
  </si>
  <si>
    <t>171209002</t>
  </si>
  <si>
    <t>Poplatok za skladovanie - zemina a kamenivo (17 05) ostatné</t>
  </si>
  <si>
    <t>t</t>
  </si>
  <si>
    <t>-1487733498</t>
  </si>
  <si>
    <t>"prebytočná zemina"196*1,7</t>
  </si>
  <si>
    <t>19</t>
  </si>
  <si>
    <t>171101104.S</t>
  </si>
  <si>
    <t>Uloženie sypaniny do násypu  súdržnej horniny s mierou zhutnenia nad 100 do 102 % podľa Proctor-Standard</t>
  </si>
  <si>
    <t>-684485167</t>
  </si>
  <si>
    <t>"násyp" 32+111</t>
  </si>
  <si>
    <t>M</t>
  </si>
  <si>
    <t>583310004200.S</t>
  </si>
  <si>
    <t>Kamenivo ťažené hrubé drvené frakcia 0-63 mm</t>
  </si>
  <si>
    <t>449965757</t>
  </si>
  <si>
    <t>143*1,9 'Prepočítané koeficientom množstva</t>
  </si>
  <si>
    <t>21</t>
  </si>
  <si>
    <t>175101101.S</t>
  </si>
  <si>
    <t>Obsyp potrubia sypaninou z vhodných hornín 1 až 4 bez prehodenia sypaniny</t>
  </si>
  <si>
    <t>1409972609</t>
  </si>
  <si>
    <t>"obsyp prípojky fr. 4/8" 3,0</t>
  </si>
  <si>
    <t>22</t>
  </si>
  <si>
    <t>583310000900.S</t>
  </si>
  <si>
    <t>Kamenivo ťažené hrubé frakcia 4-8 mm</t>
  </si>
  <si>
    <t>848249439</t>
  </si>
  <si>
    <t>3*1,6 'Prepočítané koeficientom množstva</t>
  </si>
  <si>
    <t>23</t>
  </si>
  <si>
    <t>181102302.S</t>
  </si>
  <si>
    <t>Úprava pláne na stavbách diaľnic v zárezoch mimo skalných so zhutnením</t>
  </si>
  <si>
    <t>73428224</t>
  </si>
  <si>
    <t>"úprava pláne vozovky"165+141</t>
  </si>
  <si>
    <t>"úprava pláne chodníkov" 137+809</t>
  </si>
  <si>
    <t>24</t>
  </si>
  <si>
    <t>182301122.S</t>
  </si>
  <si>
    <t>Rozprestretie ornice na svahu so sklonom nad 1:5, plocha do 500 m2, hr.nad 100 do 150 mm</t>
  </si>
  <si>
    <t>-457271368</t>
  </si>
  <si>
    <t>"zahumusovanie" 84+223</t>
  </si>
  <si>
    <t>25</t>
  </si>
  <si>
    <t>183405211.S</t>
  </si>
  <si>
    <t>Výsev trávniku hydroosevom na ornicu</t>
  </si>
  <si>
    <t>-936065363</t>
  </si>
  <si>
    <t>26</t>
  </si>
  <si>
    <t>005720001400.S</t>
  </si>
  <si>
    <t>Osivá tráv - semená parkovej zmesi</t>
  </si>
  <si>
    <t>kg</t>
  </si>
  <si>
    <t>7890575</t>
  </si>
  <si>
    <t>307*0,0309 'Prepočítané koeficientom množstva</t>
  </si>
  <si>
    <t>Zakladanie</t>
  </si>
  <si>
    <t>27</t>
  </si>
  <si>
    <t>212572211.S</t>
  </si>
  <si>
    <t>Lôžko pre trativod zo štrkopiesku triedeného</t>
  </si>
  <si>
    <t>17758731</t>
  </si>
  <si>
    <t>"lôžko prípojky DN200" 0,6</t>
  </si>
  <si>
    <t>28</t>
  </si>
  <si>
    <t>212752127.S</t>
  </si>
  <si>
    <t>Trativody z flexodrenážnych rúr DN 160</t>
  </si>
  <si>
    <t>-2023069396</t>
  </si>
  <si>
    <t>"trativod" 47</t>
  </si>
  <si>
    <t>29</t>
  </si>
  <si>
    <t>215901101.S</t>
  </si>
  <si>
    <t>Zhutnenie podložia z rastlej horniny 1 až 4 pod násypy, z hornina súdržných do 92 % PS a nesúdržných</t>
  </si>
  <si>
    <t>-605134929</t>
  </si>
  <si>
    <t>"úprava podložia násypu" 52+189</t>
  </si>
  <si>
    <t>30</t>
  </si>
  <si>
    <t>273361821.S</t>
  </si>
  <si>
    <t>Výstuž základových dosiek z ocele B500 (10505)</t>
  </si>
  <si>
    <t>548287390</t>
  </si>
  <si>
    <t>"oceľový tŕň fi 30mm á 1,0m do CBGM" 0,205+0,205</t>
  </si>
  <si>
    <t>31</t>
  </si>
  <si>
    <t>274313711.S</t>
  </si>
  <si>
    <t>Betón základových pásov, prostý tr. C 25/30</t>
  </si>
  <si>
    <t>683140835</t>
  </si>
  <si>
    <t>"základ pre kasel. obrubník" 0,15*0,6*47</t>
  </si>
  <si>
    <t>"základ pre prefabr. betónový žľab" 0,2*0,81*22</t>
  </si>
  <si>
    <t>32</t>
  </si>
  <si>
    <t>275313521.S</t>
  </si>
  <si>
    <t>Betón základových pätiek, prostý tr. C 12/15</t>
  </si>
  <si>
    <t>1626621640</t>
  </si>
  <si>
    <t>"podkladný betón k prechodovej doske"3,45+3,07</t>
  </si>
  <si>
    <t>33</t>
  </si>
  <si>
    <t>289971212.S</t>
  </si>
  <si>
    <t>Zhotovenie vrstvy z geotextílie na upravenom povrchu sklon do 1 : 5 , šírky nad 3 do 6 m</t>
  </si>
  <si>
    <t>-919601968</t>
  </si>
  <si>
    <t>"k výmene podložia" 168</t>
  </si>
  <si>
    <t>"trativod" 129</t>
  </si>
  <si>
    <t>34</t>
  </si>
  <si>
    <t>693110004500.S</t>
  </si>
  <si>
    <t>Geotextília polypropylénová netkaná 300 g/m2</t>
  </si>
  <si>
    <t>723901614</t>
  </si>
  <si>
    <t>Vodorovné konštrukcie</t>
  </si>
  <si>
    <t>35</t>
  </si>
  <si>
    <t>421321217.S</t>
  </si>
  <si>
    <t>Mostné nosné konštrukcie doskové prechodové z betónu železového tr. C 25/30</t>
  </si>
  <si>
    <t>194534398</t>
  </si>
  <si>
    <t>"rusov"4,27*2</t>
  </si>
  <si>
    <t>"centr"3,7*2</t>
  </si>
  <si>
    <t>36</t>
  </si>
  <si>
    <t>421351212.S</t>
  </si>
  <si>
    <t>Debnenie boku prechodovej dosky konštrukcie mostov - zhotovenie</t>
  </si>
  <si>
    <t>-332971306</t>
  </si>
  <si>
    <t xml:space="preserve">Komunikácie   </t>
  </si>
  <si>
    <t>37</t>
  </si>
  <si>
    <t>564761111R</t>
  </si>
  <si>
    <t>Výmena podložia - Podklad z kameniva hrubého drveného veľ. 0-63 mm s rozprestretím a zhutn. hr. 300 mm</t>
  </si>
  <si>
    <t>1074749890</t>
  </si>
  <si>
    <t>"výmena podložia, v prípade potreby" 84</t>
  </si>
  <si>
    <t>38</t>
  </si>
  <si>
    <t>564861111.S</t>
  </si>
  <si>
    <t>Podklad zo štrkodrviny s rozprestretím a zhutnením, po zhutnení hr. 200 mm</t>
  </si>
  <si>
    <t>845552847</t>
  </si>
  <si>
    <t>"vozovka"114+105</t>
  </si>
  <si>
    <t>"chodník"136,7+633,4</t>
  </si>
  <si>
    <t>39</t>
  </si>
  <si>
    <t>565171212.S</t>
  </si>
  <si>
    <t>Podklad z asfaltového betónu AC 22 P s rozprestretím a zhutnením v pruhu š. do 3 m, po zhutnení hr. 110 mm</t>
  </si>
  <si>
    <t>37893982</t>
  </si>
  <si>
    <t>59,2+84,2</t>
  </si>
  <si>
    <t>40</t>
  </si>
  <si>
    <t>567133823.S</t>
  </si>
  <si>
    <t>Podklad z kameniva stmeleného cementom na diaľnici s rozprestretím a zhutnením, CBGM C 5/6, po zhutnení hr. 180 mm</t>
  </si>
  <si>
    <t>1672881448</t>
  </si>
  <si>
    <t>"CBGM C5/6 v bet." 89+81</t>
  </si>
  <si>
    <t>"CBGM C5/6 v asf." 19,4+63</t>
  </si>
  <si>
    <t>41</t>
  </si>
  <si>
    <t>313110006300.S</t>
  </si>
  <si>
    <t>Sieť KARI akosť BSt 500M KY 14 DIN 488 rozmer siete 6x2,4 m, veľkosť oka 150x150 mm, drôt D 8/8 mm</t>
  </si>
  <si>
    <t>-1992000484</t>
  </si>
  <si>
    <t>"kari sieť 2x12ks do betón. vozovky"2*172,8</t>
  </si>
  <si>
    <t>42</t>
  </si>
  <si>
    <t>313110006500.S</t>
  </si>
  <si>
    <t>Sieť KARI akosť BSt 500M KY 50 DIN 488 rozmer siete 3x2 m, veľkosť oka 150x150 mm, drôt D 8/8 mm</t>
  </si>
  <si>
    <t>2063234842</t>
  </si>
  <si>
    <t>"do prechodovej dosky"4*30</t>
  </si>
  <si>
    <t>43</t>
  </si>
  <si>
    <t>573131103.S</t>
  </si>
  <si>
    <t>Postrek asfaltový infiltračný s posypom kamenivom z cestnej emulzie v množstve 1,50 kg/m2</t>
  </si>
  <si>
    <t>2038736378</t>
  </si>
  <si>
    <t>19,4+68,2</t>
  </si>
  <si>
    <t>44</t>
  </si>
  <si>
    <t>573231107.S</t>
  </si>
  <si>
    <t>Postrek asfaltový spojovací bez posypu kamenivom z cestnej emulzie - modifikovaný v množstve 0,50 kg/m2</t>
  </si>
  <si>
    <t>542186815</t>
  </si>
  <si>
    <t>"na AC 16"84+130</t>
  </si>
  <si>
    <t>"na AC 22"73+102</t>
  </si>
  <si>
    <t>"k prídlažbe"20</t>
  </si>
  <si>
    <t>45</t>
  </si>
  <si>
    <t>577134231.S</t>
  </si>
  <si>
    <t>Asfaltový betón vrstva obrusná AC 11 O v pruhu š. do 3 m z nemodifik. asfaltu tr. II, po zhutnení hr. 40 mm</t>
  </si>
  <si>
    <t>-1263324834</t>
  </si>
  <si>
    <t>"rusov + centrum"84+103,2</t>
  </si>
  <si>
    <t>46</t>
  </si>
  <si>
    <t>577164331.S</t>
  </si>
  <si>
    <t>Asfaltový betón vrstva obrusná alebo ložná AC 16 v pruhu š. do 3 m z nemodifik. asfaltu tr. II, po zhutnení hr. 70 mm</t>
  </si>
  <si>
    <t>-1003060422</t>
  </si>
  <si>
    <t>72,7+101,9</t>
  </si>
  <si>
    <t>47</t>
  </si>
  <si>
    <t>581140313.S</t>
  </si>
  <si>
    <t>Kryt cementobetónový cestných komunikácií skupiny CB III pre TDZ IV, V a VI, hr. 230 mm</t>
  </si>
  <si>
    <t>-326537255</t>
  </si>
  <si>
    <t>"rusov"81,1</t>
  </si>
  <si>
    <t>"centr"71,6</t>
  </si>
  <si>
    <t>48</t>
  </si>
  <si>
    <t>596911144.S</t>
  </si>
  <si>
    <t>Kladenie betónovej zámkovej dlažby komunikácií pre peších hr. 60 mm pre peších nad 300 m2 so zriadením lôžka z kameniva hr. 30 mm</t>
  </si>
  <si>
    <t>-1045237508</t>
  </si>
  <si>
    <t>739,5+30,6</t>
  </si>
  <si>
    <t>49</t>
  </si>
  <si>
    <t>592460007500.S</t>
  </si>
  <si>
    <t>Dlažba betónová bezškárová, rozmer 200x165x60 mm, prírodná</t>
  </si>
  <si>
    <t>-631431990</t>
  </si>
  <si>
    <t>126,9+612,6</t>
  </si>
  <si>
    <t>50</t>
  </si>
  <si>
    <t>592460007300.S</t>
  </si>
  <si>
    <t>Dlažba betónová pre nevidiacich, rozmer 200x200x60 mm, farebná</t>
  </si>
  <si>
    <t>-1705811190</t>
  </si>
  <si>
    <t>"varovný reliéf"8,8+16</t>
  </si>
  <si>
    <t>"vodiaci reliéf"1+4,8</t>
  </si>
  <si>
    <t>Rúrové vedenie</t>
  </si>
  <si>
    <t>51</t>
  </si>
  <si>
    <t>871354206.S</t>
  </si>
  <si>
    <t>Potrubie kanalizačné hladké plnostenné PP SN 10 DN 200</t>
  </si>
  <si>
    <t>-1661424075</t>
  </si>
  <si>
    <t>52</t>
  </si>
  <si>
    <t>892351000.S</t>
  </si>
  <si>
    <t>Skúška tesnosti kanalizácie D 200 mm</t>
  </si>
  <si>
    <t>-814027231</t>
  </si>
  <si>
    <t xml:space="preserve">Ostatné konštrukcie a práce-búranie   </t>
  </si>
  <si>
    <t>53</t>
  </si>
  <si>
    <t>404410112309.S.R</t>
  </si>
  <si>
    <t>Informatívna značka, označník BUS, retroreflexia RA1, pozinkovaná</t>
  </si>
  <si>
    <t>ks</t>
  </si>
  <si>
    <t>-1754044597</t>
  </si>
  <si>
    <t>54</t>
  </si>
  <si>
    <t>914001111</t>
  </si>
  <si>
    <t>Osadenie a montáž cestnej zvislej dopravnej značky na stĺpik, stĺp, konzolu alebo objekt</t>
  </si>
  <si>
    <t>479425663</t>
  </si>
  <si>
    <t>"nové značky"3</t>
  </si>
  <si>
    <t>"preloženie existujúcich značiek" 2</t>
  </si>
  <si>
    <t>55</t>
  </si>
  <si>
    <t>404410175864</t>
  </si>
  <si>
    <t>Návesť ZDZ 331-50 "Zastávka (autobus,trolejbus,elektrobus)", Zn lisovaná, V2-600x600 mm, RA2, P3, E2, SP1</t>
  </si>
  <si>
    <t>-426172437</t>
  </si>
  <si>
    <t>56</t>
  </si>
  <si>
    <t>404410037210</t>
  </si>
  <si>
    <t>Regulačná značka ZDZ 272 "Parkovanie", Zn lisovaná, V1 - 420 x x420 mm, RA1, P3, E2, SP1</t>
  </si>
  <si>
    <t>1221934730</t>
  </si>
  <si>
    <t>57</t>
  </si>
  <si>
    <t>404490008600.S</t>
  </si>
  <si>
    <t>Krytka stĺpika, d 60 mm, plastová</t>
  </si>
  <si>
    <t>2050285146</t>
  </si>
  <si>
    <t>58</t>
  </si>
  <si>
    <t>404490008400.S</t>
  </si>
  <si>
    <t>Stĺpik Zn, d 60 mm/1 bm, pre dopravné značky</t>
  </si>
  <si>
    <t>625832045</t>
  </si>
  <si>
    <t>59</t>
  </si>
  <si>
    <t>404440000100.S</t>
  </si>
  <si>
    <t>Úchyt na stĺpik, d 60 mm, križový, Zn</t>
  </si>
  <si>
    <t>721054177</t>
  </si>
  <si>
    <t>60</t>
  </si>
  <si>
    <t>914812211.1</t>
  </si>
  <si>
    <t>Náklady na dočasné dopravné značenie počas realizácie stavby ( zapožičanie značenia vrátane manipulačných prác) - značenie realizované podľa výkresu doč. dopravného značenia</t>
  </si>
  <si>
    <t>1107722698</t>
  </si>
  <si>
    <t>61</t>
  </si>
  <si>
    <t>915711212.S</t>
  </si>
  <si>
    <t>Vodorovné dopravné značenie striekané farbou deliacich čiar súvislých šírky 125 mm biela retroreflexná</t>
  </si>
  <si>
    <t>2065367012</t>
  </si>
  <si>
    <t>"cik-cak" 16</t>
  </si>
  <si>
    <t>62</t>
  </si>
  <si>
    <t>915711222.S</t>
  </si>
  <si>
    <t>Vodorovné dopravné značenie striekané farbou deliacich čiar súvislých šírky 125 mm žltá retroreflexná</t>
  </si>
  <si>
    <t>1147588412</t>
  </si>
  <si>
    <t>"cik-cak čiara" 14</t>
  </si>
  <si>
    <t>63</t>
  </si>
  <si>
    <t>915711412.S</t>
  </si>
  <si>
    <t>Vodorovné dopravné značenie striekané farbou vodiacich čiar súvislých šírky 250 mm biela retroreflexná</t>
  </si>
  <si>
    <t>1400610564</t>
  </si>
  <si>
    <t>"súvislá biela š. 0,25" 12</t>
  </si>
  <si>
    <t>64</t>
  </si>
  <si>
    <t>915711422.S</t>
  </si>
  <si>
    <t>Vodorovné dopravné značenie striekané farbou vodiacich čiar súvislých šírky 250 mm žltá retroreflexná</t>
  </si>
  <si>
    <t>1547173578</t>
  </si>
  <si>
    <t>"súvislá žltá š. 0,25" 60</t>
  </si>
  <si>
    <t>65</t>
  </si>
  <si>
    <t>915711512.S</t>
  </si>
  <si>
    <t>Vodorovné dopravné značenie striekané farbou vodiacich čiar prerušovaných šírky 250 mm biela retroreflexná</t>
  </si>
  <si>
    <t>-1584288210</t>
  </si>
  <si>
    <t>"preruš. biela š. 0,25" 172</t>
  </si>
  <si>
    <t>66</t>
  </si>
  <si>
    <t>915721212.S</t>
  </si>
  <si>
    <t>Vodorovné dopravné značenie striekané farbou prechodov pre chodcov, šípky, symboly a pod., biela retroreflexná</t>
  </si>
  <si>
    <t>-1065945187</t>
  </si>
  <si>
    <t>"šípka" 12</t>
  </si>
  <si>
    <t>67</t>
  </si>
  <si>
    <t>915721222.S</t>
  </si>
  <si>
    <t>Vodorovné dopravné značenie striekané farbou prechodov pre chodcov, šípky, symboly a pod., žltá retroreflexná</t>
  </si>
  <si>
    <t>-642467687</t>
  </si>
  <si>
    <t>"žltý nápis BUS" 19,6</t>
  </si>
  <si>
    <t>68</t>
  </si>
  <si>
    <t>915791111</t>
  </si>
  <si>
    <t>Predznačenie pre značenie striekané farbou z náterových hmôt deliace čiary, vodiace prúžky</t>
  </si>
  <si>
    <t>-495780801</t>
  </si>
  <si>
    <t>14+60+12+172+16</t>
  </si>
  <si>
    <t>69</t>
  </si>
  <si>
    <t>915791112.S</t>
  </si>
  <si>
    <t>Predznačenie pre vodorovné značenie striekané farbou alebo vykonávané z náterových hmôt</t>
  </si>
  <si>
    <t>-1742064441</t>
  </si>
  <si>
    <t>19,6+12</t>
  </si>
  <si>
    <t>70</t>
  </si>
  <si>
    <t>915920002.S</t>
  </si>
  <si>
    <t>Osadenie retroreflexného kovového dopravného gombíka rozmeru 60x110x17 mm</t>
  </si>
  <si>
    <t>-1236752002</t>
  </si>
  <si>
    <t>71</t>
  </si>
  <si>
    <t>404490008100.S</t>
  </si>
  <si>
    <t>Gombík dopravný reflexný trvalý, dxšxv 200x148x29 mm, liatinový (do vozovky)</t>
  </si>
  <si>
    <t>362495739</t>
  </si>
  <si>
    <t>72</t>
  </si>
  <si>
    <t>916362113.S</t>
  </si>
  <si>
    <t>Osadenie cestného obrubníka betónového stojatého do lôžka z betónu prostého tr. C 20/25 s bočnou oporou</t>
  </si>
  <si>
    <t>677606230</t>
  </si>
  <si>
    <t>"kaselsky obrubnik" 24+23</t>
  </si>
  <si>
    <t>73</t>
  </si>
  <si>
    <t>59229030800.1</t>
  </si>
  <si>
    <t>Bezbarierový nástupný obrubník Kasselský</t>
  </si>
  <si>
    <t>-240829902</t>
  </si>
  <si>
    <t>74</t>
  </si>
  <si>
    <t>916362112.S</t>
  </si>
  <si>
    <t>Osadenie cestného obrubníka betónového stojatého do lôžka z betónu prostého tr. C 16/20 s bočnou oporou</t>
  </si>
  <si>
    <t>591571217</t>
  </si>
  <si>
    <t>75</t>
  </si>
  <si>
    <t>592170001000.S</t>
  </si>
  <si>
    <t>Obrubník cestný, lxšxv 1000x150x260 mm</t>
  </si>
  <si>
    <t>128077971</t>
  </si>
  <si>
    <t>"obrubník cestný 260/150, skosenie 120"  10+93</t>
  </si>
  <si>
    <t>76</t>
  </si>
  <si>
    <t>592170000900.S</t>
  </si>
  <si>
    <t>Obrubník cestný bez skosenia rovný, lxšxv 1000x150x260 mm</t>
  </si>
  <si>
    <t>-988131609</t>
  </si>
  <si>
    <t>"zapustený obrubník 250/150 rovný" 7</t>
  </si>
  <si>
    <t>77</t>
  </si>
  <si>
    <t>916561112.S</t>
  </si>
  <si>
    <t>Osadenie záhonového alebo parkového obrubníka betón., do lôžka z bet. pros. tr. C 16/20 s bočnou oporou</t>
  </si>
  <si>
    <t>1839259581</t>
  </si>
  <si>
    <t>78</t>
  </si>
  <si>
    <t>592170001800.R</t>
  </si>
  <si>
    <t>Obrubník parkový, lxšxv 1000x80x250 mm, sivá</t>
  </si>
  <si>
    <t>288040263</t>
  </si>
  <si>
    <t>"obrubník záhonový 250/80"57+369</t>
  </si>
  <si>
    <t>79</t>
  </si>
  <si>
    <t>918101113.S</t>
  </si>
  <si>
    <t>Lôžko pod obrubníky, krajníky alebo obruby z dlažobných kociek z betónu prostého tr. C 20/25</t>
  </si>
  <si>
    <t>911033979</t>
  </si>
  <si>
    <t>"betón. lôžko prídlažby" 69*0,15*0,3</t>
  </si>
  <si>
    <t>80</t>
  </si>
  <si>
    <t>592460020400.S</t>
  </si>
  <si>
    <t>Prídlažba betónová, rozmer 500x250x80 mm, prírodná</t>
  </si>
  <si>
    <t>-1097760380</t>
  </si>
  <si>
    <t>"prídlažba" 69*2</t>
  </si>
  <si>
    <t>81</t>
  </si>
  <si>
    <t>916362113.SR</t>
  </si>
  <si>
    <t xml:space="preserve">Osadenie oceľového obrubníka do pätiek z betónu prostého tr. C 20/25 </t>
  </si>
  <si>
    <t>-1392313720</t>
  </si>
  <si>
    <t>"oceľový obrubník" 17</t>
  </si>
  <si>
    <t>82</t>
  </si>
  <si>
    <t>136110035400.S</t>
  </si>
  <si>
    <t>Plech nerezový rozmer 6x1000x2000 mm, akosť ocele 1.4301</t>
  </si>
  <si>
    <t>1614487473</t>
  </si>
  <si>
    <t>"oceľový obrubník 17m" 13,2*17</t>
  </si>
  <si>
    <t>83</t>
  </si>
  <si>
    <t>919517100.1</t>
  </si>
  <si>
    <t xml:space="preserve">Asfaltová zálievka z cestného asfaltu + spojovací náter </t>
  </si>
  <si>
    <t>1501950194</t>
  </si>
  <si>
    <t>"asfaltová zálievka za horúca hr. 8 mm" 43+228</t>
  </si>
  <si>
    <t>84</t>
  </si>
  <si>
    <t>919722111.S</t>
  </si>
  <si>
    <t>Dilatačné škáry rezané v cementobet. kryte priečne rezanie škár šírky 2 až 5 mm</t>
  </si>
  <si>
    <t>-1691839641</t>
  </si>
  <si>
    <t>"škárorez"2*26</t>
  </si>
  <si>
    <t>85</t>
  </si>
  <si>
    <t>919726132.S</t>
  </si>
  <si>
    <t>Rezanie priečnych alebo pozdĺžnych dilatačných škár bet. plôch pre vytvor. komôrky pre zálievku, š. 10 mm, hĺ. 20 mm</t>
  </si>
  <si>
    <t>2022572800</t>
  </si>
  <si>
    <t>86</t>
  </si>
  <si>
    <t>919726711.S</t>
  </si>
  <si>
    <t>Tesnenie dilatačných škár zálievkou za tepla pre komôrku s tesniacim profilom š. 10 mm hl. 20 mm</t>
  </si>
  <si>
    <t>-1664598945</t>
  </si>
  <si>
    <t>"zálievka ku kaselsk. obrubníku" 24+23</t>
  </si>
  <si>
    <t>"zálievka k žľabu" 22</t>
  </si>
  <si>
    <t>87</t>
  </si>
  <si>
    <t>919735111.S</t>
  </si>
  <si>
    <t>Rezanie existujúceho asfaltového krytu alebo podkladu hĺbky do 50 mm</t>
  </si>
  <si>
    <t>-1638664523</t>
  </si>
  <si>
    <t>"rusov."43+43</t>
  </si>
  <si>
    <t>"centr."69+69+56+56</t>
  </si>
  <si>
    <t>88</t>
  </si>
  <si>
    <t>935115121.SR</t>
  </si>
  <si>
    <t>Štrbinový odvodňovací betónový žľab 260x335 mm pre zaťaženie tr. D 400 kN bez vnútorného spádu so základom</t>
  </si>
  <si>
    <t>-560180726</t>
  </si>
  <si>
    <t>"prefabrik. štrbinový žľab" 22</t>
  </si>
  <si>
    <t>89</t>
  </si>
  <si>
    <t>965042141.S</t>
  </si>
  <si>
    <t>Búranie podkladov pod dlažby, liatych dlažieb a mazanín,betón alebo liaty asfalt hr.do 100 mm, plochy nad 4 m2 -2,20000t</t>
  </si>
  <si>
    <t>-1121358982</t>
  </si>
  <si>
    <t>"kryt chodníka"14</t>
  </si>
  <si>
    <t>90</t>
  </si>
  <si>
    <t>966083112.S</t>
  </si>
  <si>
    <t>Odstránenie vodorovného dopravného značenia frézovaním plochy</t>
  </si>
  <si>
    <t>1329226665</t>
  </si>
  <si>
    <t>91</t>
  </si>
  <si>
    <t>971045805.S</t>
  </si>
  <si>
    <t>Vrty príklepovým vrtákom do D 30 mm do stien alebo smerom dole do betónu -0.00002t</t>
  </si>
  <si>
    <t>cm</t>
  </si>
  <si>
    <t>708219128</t>
  </si>
  <si>
    <t>"vrty dĺ. 500cm pre kotvy" 1800+1800</t>
  </si>
  <si>
    <t>92</t>
  </si>
  <si>
    <t>979082213</t>
  </si>
  <si>
    <t>Vodorovná doprava sutiny so zložením a hrubým urovnaním na vzdialenosť do 1 km</t>
  </si>
  <si>
    <t>-164516770</t>
  </si>
  <si>
    <t>"asfalt" 423*0,125+382*0,25</t>
  </si>
  <si>
    <t>"betón, obrubníky" 10*0,26+95*0,145+7*0,04+342*0,5</t>
  </si>
  <si>
    <t>"kamenivo" 267*0,4</t>
  </si>
  <si>
    <t>93</t>
  </si>
  <si>
    <t>979082219</t>
  </si>
  <si>
    <t>Príplatok k cene za každý ďalší aj začatý 1 km nad 1 km pre vodorovnú dopravu sutiny, príplatok za 19 km</t>
  </si>
  <si>
    <t>-1766026632</t>
  </si>
  <si>
    <t>442,83*29</t>
  </si>
  <si>
    <t>94</t>
  </si>
  <si>
    <t>979087213</t>
  </si>
  <si>
    <t>Nakladanie na dopravné prostriedky pre vodorovnú dopravu vybúraných hmôt</t>
  </si>
  <si>
    <t>1796829717</t>
  </si>
  <si>
    <t>95</t>
  </si>
  <si>
    <t>979089012</t>
  </si>
  <si>
    <t>Poplatok za skladovanie - betón, tehly, ostatné</t>
  </si>
  <si>
    <t>573377203</t>
  </si>
  <si>
    <t>"betón, obrubníky" 187,655</t>
  </si>
  <si>
    <t>96</t>
  </si>
  <si>
    <t>979089012.1</t>
  </si>
  <si>
    <t>Poplatok za skladovanie - zemina, kamenivo ostatné</t>
  </si>
  <si>
    <t>4804842</t>
  </si>
  <si>
    <t>"kamenivo" 106,8</t>
  </si>
  <si>
    <t>97</t>
  </si>
  <si>
    <t>979089212</t>
  </si>
  <si>
    <t>Poplatok za skladovanie - bitúmenové zmesi, uholný decht, dechtové výrobky (17 03 ), ostatné</t>
  </si>
  <si>
    <t>-2048240925</t>
  </si>
  <si>
    <t>"asfalt" 148,375</t>
  </si>
  <si>
    <t>99</t>
  </si>
  <si>
    <t>Presun hmôt HSV</t>
  </si>
  <si>
    <t>98</t>
  </si>
  <si>
    <t>998225111.S</t>
  </si>
  <si>
    <t>Presun hmôt pre pozemnú komunikáciu a letisko s krytom asfaltovým akejkoľvek dĺžky objektu</t>
  </si>
  <si>
    <t>1701826015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</si>
  <si>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</si>
  <si>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</si>
  <si>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</si>
  <si>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</si>
  <si>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</si>
  <si>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</si>
  <si>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-1286108520</t>
  </si>
  <si>
    <t>"penetr. náter prechod. dosky" 41,4+36,6</t>
  </si>
  <si>
    <t>100</t>
  </si>
  <si>
    <t>246170000900</t>
  </si>
  <si>
    <t>Lak asfaltový ALP-PENETRAL SN v sudoch</t>
  </si>
  <si>
    <t>1906917020</t>
  </si>
  <si>
    <t>78*0,0003 'Prepočítané koeficientom množstva</t>
  </si>
  <si>
    <t>101</t>
  </si>
  <si>
    <t>711111002.S</t>
  </si>
  <si>
    <t>Zhotovenie izolácie proti zemnej vlhkosti vodorovná asfaltovým lakom za studena</t>
  </si>
  <si>
    <t>1669992559</t>
  </si>
  <si>
    <t>"2 x asfalt. náter prechod. dosky" 82,9+73,2</t>
  </si>
  <si>
    <t>102</t>
  </si>
  <si>
    <t>246170001000.S</t>
  </si>
  <si>
    <t>Lak asfaltový opravný</t>
  </si>
  <si>
    <t>2047863110</t>
  </si>
  <si>
    <t>156,1*0,0004 'Prepočítané koeficientom množstva</t>
  </si>
  <si>
    <t>Práce a dodávky M</t>
  </si>
  <si>
    <t>46-M</t>
  </si>
  <si>
    <t>Zemné práce vykonávané pri externých montážnych prácach</t>
  </si>
  <si>
    <t>103</t>
  </si>
  <si>
    <t>460510243.SR</t>
  </si>
  <si>
    <t xml:space="preserve">Káblový kanál z prefabrikovaných betónových žľabov zaliaty asfaltom TK2 </t>
  </si>
  <si>
    <t>-1339648744</t>
  </si>
  <si>
    <t>"ochrana VN na Vyšehradskej"12</t>
  </si>
  <si>
    <t>104</t>
  </si>
  <si>
    <t>592650000700</t>
  </si>
  <si>
    <t>Káblový žľab BG-TK2, pre položený kryt, lxšxv vnútorný 1000x150x140 mm, vonkajší 1000x210x175 mm, betónový, BG-GRASPOINTNER (HYDRO BG)</t>
  </si>
  <si>
    <t>256</t>
  </si>
  <si>
    <t>667980517</t>
  </si>
  <si>
    <t>105</t>
  </si>
  <si>
    <t>592650001900</t>
  </si>
  <si>
    <t>Betónový kryt BG-TK2, lxšxv 500x210x35 mm, pre káblové žľaby, BG-GRASPOINTNER (HYDRO BG)</t>
  </si>
  <si>
    <t>-1804050063</t>
  </si>
  <si>
    <t>SO 13 - Úprava VO na Panónskej</t>
  </si>
  <si>
    <t xml:space="preserve">    21-M - Elektromontáže</t>
  </si>
  <si>
    <t xml:space="preserve">    46-M - Zemné práce pri extr.mont.prácach</t>
  </si>
  <si>
    <t xml:space="preserve">      O01 - Ostatné</t>
  </si>
  <si>
    <t>21-M</t>
  </si>
  <si>
    <t>Elektromontáže</t>
  </si>
  <si>
    <t>210010006</t>
  </si>
  <si>
    <t>Rúrka ohybná elektroinštalačná, uložená pod omietkou, typ 23 - 48 mm</t>
  </si>
  <si>
    <t>132565933</t>
  </si>
  <si>
    <t>345710006500</t>
  </si>
  <si>
    <t>Rúrka ohybná HD-PR FXKVR DN 90</t>
  </si>
  <si>
    <t>128</t>
  </si>
  <si>
    <t>-1212387373</t>
  </si>
  <si>
    <t>210202024</t>
  </si>
  <si>
    <t>Svietidlo LED pouličné - montáž.</t>
  </si>
  <si>
    <t>-638748206</t>
  </si>
  <si>
    <t>348370001300</t>
  </si>
  <si>
    <t>Svietidlo uličné LED na stĺp alebo výložník 59,9W, 7940 lm, IP65</t>
  </si>
  <si>
    <t>34099900</t>
  </si>
  <si>
    <t>348370001400</t>
  </si>
  <si>
    <t>Svietidlo uličné LED na stĺp alebo výložník 28,5W, 2770 lm, IP65</t>
  </si>
  <si>
    <t>1291771336</t>
  </si>
  <si>
    <t>348370001500</t>
  </si>
  <si>
    <t>Svietidlo uličné LED na stĺp alebo výložník 61,1W, 5790 lm, IP65</t>
  </si>
  <si>
    <t>-1624964999</t>
  </si>
  <si>
    <t>210204042</t>
  </si>
  <si>
    <t>Príplatok k osvetľov. stož. oceľový. Platí i pre demontáž.</t>
  </si>
  <si>
    <t>603944419</t>
  </si>
  <si>
    <t>210204112</t>
  </si>
  <si>
    <t>Príplatok k výložníkom oceľovým. Platí i pre demontáž.</t>
  </si>
  <si>
    <t>1017286348</t>
  </si>
  <si>
    <t>210204126</t>
  </si>
  <si>
    <t>Príplatok k stožiarovej pätke.  Platí i pre demontáž.</t>
  </si>
  <si>
    <t>-1214816436</t>
  </si>
  <si>
    <t>210220021</t>
  </si>
  <si>
    <t>Uzemňovacie vedenie v zemi včít. svoriek, prepojenia, izolácie spojov FeZn do 120 mm2</t>
  </si>
  <si>
    <t>1814840222</t>
  </si>
  <si>
    <t>3540406500</t>
  </si>
  <si>
    <t>HR-Svorka SR 02</t>
  </si>
  <si>
    <t>-54458464</t>
  </si>
  <si>
    <t>3544112000</t>
  </si>
  <si>
    <t>Páska uzemňovacia 30x4 mm</t>
  </si>
  <si>
    <t>-634452102</t>
  </si>
  <si>
    <t>210220022</t>
  </si>
  <si>
    <t>Uzemňovacie vedenie v zemi včít. svoriek, prepojenia, izolácie spojov FeZn D 8 - 10 mm</t>
  </si>
  <si>
    <t>1058867246</t>
  </si>
  <si>
    <t>1561522500</t>
  </si>
  <si>
    <t>Drôt pozinkovaný mäkký 11343 D 8.00mm</t>
  </si>
  <si>
    <t>-1948630391</t>
  </si>
  <si>
    <t>3540406700</t>
  </si>
  <si>
    <t>HR-Svorka SR 03</t>
  </si>
  <si>
    <t>876108766</t>
  </si>
  <si>
    <t>210810005</t>
  </si>
  <si>
    <t>Silový kábel medený 750 - 1000 V /mm2/ voľne uložený CYKY-CYKYm 750 V 3x1.5</t>
  </si>
  <si>
    <t>-1152776080</t>
  </si>
  <si>
    <t>3410105000</t>
  </si>
  <si>
    <t>Kábel silový medený CYKY-J 3x1,5</t>
  </si>
  <si>
    <t>1878629978</t>
  </si>
  <si>
    <t>210810022</t>
  </si>
  <si>
    <t xml:space="preserve">Kábel medený silový uložený voľne 1-CYKY 0,6/1 kV </t>
  </si>
  <si>
    <t>-959005721</t>
  </si>
  <si>
    <t>341110001700</t>
  </si>
  <si>
    <t>Kábel medený CYKY 4x10 mm2</t>
  </si>
  <si>
    <t>1602705936</t>
  </si>
  <si>
    <t>341110001800</t>
  </si>
  <si>
    <t>Kábel medený CYKY 4x16 mm2</t>
  </si>
  <si>
    <t>-1426999022</t>
  </si>
  <si>
    <t>210962067</t>
  </si>
  <si>
    <t>Demontáž stožiara osvetľovacieho sadového oceľového</t>
  </si>
  <si>
    <t>-44351458</t>
  </si>
  <si>
    <t>210964435</t>
  </si>
  <si>
    <t>Demontáž na spätnú montáž - svietidla zo stožiara do 10 kg vrátane odpojenia</t>
  </si>
  <si>
    <t>-1316952254</t>
  </si>
  <si>
    <t>218200133</t>
  </si>
  <si>
    <t>1867125203</t>
  </si>
  <si>
    <t>3160112800</t>
  </si>
  <si>
    <t>Elektrická výzbroj GURO EKM 2072</t>
  </si>
  <si>
    <t>2002708277</t>
  </si>
  <si>
    <t>220960005</t>
  </si>
  <si>
    <t>Mont.stožiara(stľpa), osadenie základu,zatiahnutie kábla,prepojenie-výložníka na stožiar</t>
  </si>
  <si>
    <t>-993333940</t>
  </si>
  <si>
    <t>3455111750</t>
  </si>
  <si>
    <t>872439223</t>
  </si>
  <si>
    <t>348370003400</t>
  </si>
  <si>
    <t>Stožiar osvetľovací rúrový s prírubou SB 4/60 P, D=60 mm, výška=4,0 m</t>
  </si>
  <si>
    <t>1392266106</t>
  </si>
  <si>
    <t>348370003800</t>
  </si>
  <si>
    <t>Stožiar osvetľovací rúrový s prírubou SB 8/60 P, D=60 mm, výška=8,0 m</t>
  </si>
  <si>
    <t>263682040</t>
  </si>
  <si>
    <t>MV</t>
  </si>
  <si>
    <t>Murárske výpomoci</t>
  </si>
  <si>
    <t>%</t>
  </si>
  <si>
    <t>506452108</t>
  </si>
  <si>
    <t>PM</t>
  </si>
  <si>
    <t>Podružný materiál</t>
  </si>
  <si>
    <t>-1085257828</t>
  </si>
  <si>
    <t>PPV</t>
  </si>
  <si>
    <t>Podiel pridružených výkonov</t>
  </si>
  <si>
    <t>-336007631</t>
  </si>
  <si>
    <t>Zemné práce pri extr.mont.prácach</t>
  </si>
  <si>
    <t>460010011</t>
  </si>
  <si>
    <t>Vytýčenie trasy vonkajšieho silového vedenia, v prehľadnom teréne vedenie NN (tiež v obci)</t>
  </si>
  <si>
    <t>km</t>
  </si>
  <si>
    <t>-1246020052</t>
  </si>
  <si>
    <t>460050703</t>
  </si>
  <si>
    <t>Výkop jamy pre stožiar verejného osvetlenia do 2 m3 vrátane, ručný výkop v zemina triedy 3</t>
  </si>
  <si>
    <t>-1793270536</t>
  </si>
  <si>
    <t>460200303</t>
  </si>
  <si>
    <t>Hĺbenie káblovej ryhy 50 cm širokej a 120 cm hlbokej, v zemine triedy 3</t>
  </si>
  <si>
    <t>1912070107</t>
  </si>
  <si>
    <t>460420203</t>
  </si>
  <si>
    <t>Rekonštr. káblového lôžka z preosiatej zeminy so zakrytím tehlami na šírku 45 cm, šírka ryhy 50 cm</t>
  </si>
  <si>
    <t>1782146769</t>
  </si>
  <si>
    <t>460490012</t>
  </si>
  <si>
    <t>Rozvinutie a uloženie výstražnej fólie z PVC do ryhy, šírka 33 cm</t>
  </si>
  <si>
    <t>708713757</t>
  </si>
  <si>
    <t>2830002000</t>
  </si>
  <si>
    <t>Fólia červená v m</t>
  </si>
  <si>
    <t>91998196</t>
  </si>
  <si>
    <t>460560303</t>
  </si>
  <si>
    <t>Ručný zásyp nezap. káblovej ryhy bez zhutn. zeminy, 50 cm širokej, 120 cm hlbokej v zemine tr. 3</t>
  </si>
  <si>
    <t>-1700577666</t>
  </si>
  <si>
    <t>460620013</t>
  </si>
  <si>
    <t>Proviz. úprava terénu v zemine tr. 3, aby nerovnosti terénu neboli väčšie ako 2 cm od vodor.hladiny</t>
  </si>
  <si>
    <t>-34517970</t>
  </si>
  <si>
    <t>O01</t>
  </si>
  <si>
    <t>Ostatné</t>
  </si>
  <si>
    <t>HZS000113</t>
  </si>
  <si>
    <t xml:space="preserve">Stavebno montážne práce náročné - odborné </t>
  </si>
  <si>
    <t>hod</t>
  </si>
  <si>
    <t>512</t>
  </si>
  <si>
    <t>528181948</t>
  </si>
  <si>
    <t>HZS000214</t>
  </si>
  <si>
    <t>Stavebno montážne práce náročné - prehliadky pracoviska a revízie</t>
  </si>
  <si>
    <t>-1035754369</t>
  </si>
  <si>
    <t>Príloha č. 3 Ponuka v zákazke (výkaz výmer)</t>
  </si>
  <si>
    <t>Demontáž výzbroja stožiarov pre 3 okruhy</t>
  </si>
  <si>
    <t xml:space="preserve">ks </t>
  </si>
  <si>
    <t>Zemniace svorky na stožiare: OBO Bettermann Vario – vrchný diel typ Rd 8–10 mm VA Výr. č. 5311554 / EAN 4012195835349</t>
  </si>
  <si>
    <t>Drôt pozinkovaný FeZn10mm izolovaný</t>
  </si>
  <si>
    <t>Betónový základ + základový veniec</t>
  </si>
  <si>
    <t>Betónový základ</t>
  </si>
  <si>
    <t>Rúrka ohybná HD-PR FXKVR DN 63</t>
  </si>
  <si>
    <t xml:space="preserve">m </t>
  </si>
  <si>
    <r>
      <t xml:space="preserve">Stožiar osvetľovací SRVJ/8/76RAL7016, výška=8,0 m </t>
    </r>
    <r>
      <rPr>
        <b/>
        <i/>
        <sz val="9"/>
        <color theme="1"/>
        <rFont val="Arial CE"/>
        <charset val="238"/>
      </rPr>
      <t>– dodá objednávateľ, 3 ks</t>
    </r>
  </si>
  <si>
    <r>
      <t xml:space="preserve">Stožiar osvetľovací SRVJ/4/60RAL7016, výška=4,0 m </t>
    </r>
    <r>
      <rPr>
        <b/>
        <i/>
        <sz val="10"/>
        <color theme="1"/>
        <rFont val="Arial CE"/>
        <charset val="238"/>
      </rPr>
      <t>– dodá objednávateľ</t>
    </r>
    <r>
      <rPr>
        <b/>
        <i/>
        <sz val="9"/>
        <color theme="1"/>
        <rFont val="Arial CE"/>
        <charset val="238"/>
      </rPr>
      <t>, 6 ks</t>
    </r>
  </si>
  <si>
    <r>
      <t xml:space="preserve">Elektrická výzbroj GURO EKM 2050-2D1-4S/C </t>
    </r>
    <r>
      <rPr>
        <b/>
        <i/>
        <sz val="9"/>
        <color theme="1"/>
        <rFont val="Arial CE"/>
        <charset val="238"/>
      </rPr>
      <t>– dodá objednávateľ, 11 ks</t>
    </r>
  </si>
  <si>
    <r>
      <t xml:space="preserve">Svietidlo Philips BDP265 LED-3802m/722 II DN1l 7016 2xSR 5x1.5_6m 48/60, al. alternatíva </t>
    </r>
    <r>
      <rPr>
        <sz val="9"/>
        <color theme="1"/>
        <rFont val="Arial CE"/>
      </rPr>
      <t>- na stožiare výšky 4 m, ktoré vznikajú ako nové svetelné miesta</t>
    </r>
    <r>
      <rPr>
        <i/>
        <sz val="9"/>
        <color rgb="FF0000FF"/>
        <rFont val="Arial CE"/>
      </rPr>
      <t xml:space="preserve"> </t>
    </r>
    <r>
      <rPr>
        <b/>
        <i/>
        <sz val="10"/>
        <color theme="1"/>
        <rFont val="Arial CE"/>
        <charset val="238"/>
      </rPr>
      <t>– dodá objednávateľ, 6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</si>
</sst>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4"/>
      <name val="Arial CE"/>
      <charset val="238"/>
    </font>
    <font>
      <i/>
      <sz val="9"/>
      <color rgb="FFFF0000"/>
      <name val="Arial CE"/>
    </font>
    <font>
      <sz val="9"/>
      <color rgb="FFFF0000"/>
      <name val="Arial CE"/>
    </font>
    <font>
      <i/>
      <sz val="8"/>
      <color rgb="FFFF0000"/>
      <name val="Arial CE"/>
    </font>
    <font>
      <strike/>
      <sz val="8"/>
      <color rgb="FFFF0000"/>
      <name val="Arial CE"/>
    </font>
    <font>
      <i/>
      <strike/>
      <sz val="9"/>
      <color rgb="FFFF0000"/>
      <name val="Arial CE"/>
    </font>
    <font>
      <strike/>
      <sz val="9"/>
      <color rgb="FFFF0000"/>
      <name val="Arial CE"/>
    </font>
    <font>
      <i/>
      <strike/>
      <sz val="8"/>
      <color rgb="FFFF0000"/>
      <name val="Arial CE"/>
    </font>
    <font>
      <i/>
      <sz val="9"/>
      <color theme="1"/>
      <name val="Arial CE"/>
    </font>
    <font>
      <sz val="9"/>
      <color theme="1"/>
      <name val="Arial CE"/>
    </font>
    <font>
      <b/>
      <i/>
      <sz val="9"/>
      <color theme="1"/>
      <name val="Arial CE"/>
      <charset val="238"/>
    </font>
    <font>
      <b/>
      <i/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43" fillId="0" borderId="22" xfId="0" applyFont="1" applyBorder="1" applyAlignment="1">
      <alignment vertical="center"/>
    </xf>
    <xf numFmtId="0" fontId="43" fillId="0" borderId="3" xfId="0" applyFont="1" applyBorder="1" applyAlignment="1">
      <alignment vertical="center"/>
    </xf>
    <xf numFmtId="0" fontId="41" fillId="2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166" fontId="42" fillId="0" borderId="0" xfId="0" applyNumberFormat="1" applyFont="1" applyAlignment="1">
      <alignment vertical="center"/>
    </xf>
    <xf numFmtId="166" fontId="42" fillId="0" borderId="15" xfId="0" applyNumberFormat="1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44" fillId="0" borderId="3" xfId="0" applyFont="1" applyBorder="1" applyAlignment="1">
      <alignment vertical="center"/>
    </xf>
    <xf numFmtId="0" fontId="45" fillId="0" borderId="22" xfId="0" applyFont="1" applyBorder="1" applyAlignment="1">
      <alignment horizontal="center" vertical="center"/>
    </xf>
    <xf numFmtId="49" fontId="45" fillId="0" borderId="22" xfId="0" applyNumberFormat="1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center" vertical="center" wrapText="1"/>
    </xf>
    <xf numFmtId="167" fontId="45" fillId="0" borderId="22" xfId="0" applyNumberFormat="1" applyFont="1" applyBorder="1" applyAlignment="1">
      <alignment vertical="center"/>
    </xf>
    <xf numFmtId="4" fontId="46" fillId="2" borderId="22" xfId="0" applyNumberFormat="1" applyFont="1" applyFill="1" applyBorder="1" applyAlignment="1" applyProtection="1">
      <alignment vertical="center"/>
      <protection locked="0"/>
    </xf>
    <xf numFmtId="4" fontId="45" fillId="0" borderId="22" xfId="0" applyNumberFormat="1" applyFont="1" applyBorder="1" applyAlignment="1">
      <alignment vertical="center"/>
    </xf>
    <xf numFmtId="0" fontId="47" fillId="0" borderId="22" xfId="0" applyFont="1" applyBorder="1" applyAlignment="1">
      <alignment vertical="center"/>
    </xf>
    <xf numFmtId="0" fontId="47" fillId="0" borderId="3" xfId="0" applyFont="1" applyBorder="1" applyAlignment="1">
      <alignment vertical="center"/>
    </xf>
    <xf numFmtId="0" fontId="45" fillId="2" borderId="14" xfId="0" applyFont="1" applyFill="1" applyBorder="1" applyAlignment="1" applyProtection="1">
      <alignment horizontal="left" vertical="center"/>
      <protection locked="0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166" fontId="46" fillId="0" borderId="0" xfId="0" applyNumberFormat="1" applyFont="1" applyAlignment="1">
      <alignment vertical="center"/>
    </xf>
    <xf numFmtId="166" fontId="46" fillId="0" borderId="15" xfId="0" applyNumberFormat="1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4" fontId="44" fillId="0" borderId="0" xfId="0" applyNumberFormat="1" applyFont="1" applyAlignment="1">
      <alignment vertical="center"/>
    </xf>
    <xf numFmtId="0" fontId="48" fillId="5" borderId="22" xfId="0" applyFont="1" applyFill="1" applyBorder="1" applyAlignment="1">
      <alignment horizontal="left" vertical="center" wrapText="1"/>
    </xf>
    <xf numFmtId="0" fontId="48" fillId="5" borderId="22" xfId="0" applyFont="1" applyFill="1" applyBorder="1" applyAlignment="1">
      <alignment horizontal="center" vertical="center" wrapText="1"/>
    </xf>
    <xf numFmtId="167" fontId="48" fillId="5" borderId="22" xfId="0" applyNumberFormat="1" applyFont="1" applyFill="1" applyBorder="1" applyAlignment="1">
      <alignment vertical="center"/>
    </xf>
    <xf numFmtId="0" fontId="48" fillId="5" borderId="22" xfId="0" applyFont="1" applyFill="1" applyBorder="1" applyAlignment="1">
      <alignment horizontal="center" vertical="center"/>
    </xf>
    <xf numFmtId="49" fontId="48" fillId="5" borderId="22" xfId="0" applyNumberFormat="1" applyFont="1" applyFill="1" applyBorder="1" applyAlignment="1">
      <alignment horizontal="left" vertical="center" wrapText="1"/>
    </xf>
    <xf numFmtId="4" fontId="49" fillId="5" borderId="22" xfId="0" applyNumberFormat="1" applyFont="1" applyFill="1" applyBorder="1" applyAlignment="1" applyProtection="1">
      <alignment vertical="center"/>
      <protection locked="0"/>
    </xf>
    <xf numFmtId="4" fontId="48" fillId="5" borderId="22" xfId="0" applyNumberFormat="1" applyFont="1" applyFill="1" applyBorder="1" applyAlignment="1">
      <alignment vertical="center"/>
    </xf>
    <xf numFmtId="0" fontId="37" fillId="5" borderId="22" xfId="0" applyFont="1" applyFill="1" applyBorder="1" applyAlignment="1">
      <alignment horizontal="left" vertical="center" wrapText="1"/>
    </xf>
    <xf numFmtId="49" fontId="37" fillId="5" borderId="22" xfId="0" applyNumberFormat="1" applyFont="1" applyFill="1" applyBorder="1" applyAlignment="1">
      <alignment horizontal="left" vertical="center" wrapText="1"/>
    </xf>
    <xf numFmtId="0" fontId="24" fillId="5" borderId="22" xfId="0" applyFont="1" applyFill="1" applyBorder="1" applyAlignment="1">
      <alignment horizontal="left" vertical="center" wrapText="1"/>
    </xf>
    <xf numFmtId="0" fontId="45" fillId="0" borderId="22" xfId="0" applyFont="1" applyBorder="1" applyAlignment="1">
      <alignment horizontal="right" vertical="center" wrapText="1"/>
    </xf>
    <xf numFmtId="49" fontId="45" fillId="0" borderId="22" xfId="0" applyNumberFormat="1" applyFont="1" applyBorder="1" applyAlignment="1">
      <alignment horizontal="center" vertical="center" wrapText="1"/>
    </xf>
    <xf numFmtId="49" fontId="45" fillId="0" borderId="22" xfId="0" applyNumberFormat="1" applyFont="1" applyBorder="1" applyAlignment="1">
      <alignment horizontal="right" vertical="center" wrapText="1"/>
    </xf>
    <xf numFmtId="49" fontId="37" fillId="5" borderId="22" xfId="0" applyNumberFormat="1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right" vertical="center" wrapText="1"/>
    </xf>
    <xf numFmtId="0" fontId="37" fillId="5" borderId="22" xfId="0" applyFont="1" applyFill="1" applyBorder="1" applyAlignment="1">
      <alignment horizontal="center" vertical="center"/>
    </xf>
    <xf numFmtId="0" fontId="37" fillId="5" borderId="22" xfId="0" applyFont="1" applyFill="1" applyBorder="1" applyAlignment="1">
      <alignment horizontal="center" vertical="center" wrapText="1"/>
    </xf>
    <xf numFmtId="167" fontId="37" fillId="5" borderId="22" xfId="0" applyNumberFormat="1" applyFont="1" applyFill="1" applyBorder="1" applyAlignment="1">
      <alignment vertical="center"/>
    </xf>
    <xf numFmtId="4" fontId="24" fillId="5" borderId="22" xfId="0" applyNumberFormat="1" applyFont="1" applyFill="1" applyBorder="1" applyAlignment="1" applyProtection="1">
      <alignment vertical="center"/>
      <protection locked="0"/>
    </xf>
    <xf numFmtId="4" fontId="37" fillId="5" borderId="22" xfId="0" applyNumberFormat="1" applyFont="1" applyFill="1" applyBorder="1" applyAlignment="1">
      <alignment vertical="center"/>
    </xf>
    <xf numFmtId="4" fontId="24" fillId="5" borderId="22" xfId="0" applyNumberFormat="1" applyFont="1" applyFill="1" applyBorder="1" applyAlignment="1">
      <alignment vertical="center"/>
    </xf>
    <xf numFmtId="2" fontId="24" fillId="5" borderId="22" xfId="0" applyNumberFormat="1" applyFont="1" applyFill="1" applyBorder="1" applyAlignment="1">
      <alignment vertical="center"/>
    </xf>
    <xf numFmtId="2" fontId="8" fillId="0" borderId="0" xfId="0" applyNumberFormat="1" applyFont="1"/>
    <xf numFmtId="0" fontId="0" fillId="0" borderId="18" xfId="0" applyBorder="1" applyAlignment="1">
      <alignment vertical="center"/>
    </xf>
    <xf numFmtId="4" fontId="24" fillId="0" borderId="2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0" fillId="0" borderId="10" xfId="0" applyFont="1" applyBorder="1"/>
    <xf numFmtId="0" fontId="0" fillId="0" borderId="10" xfId="0" applyBorder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61" zoomScaleNormal="100" workbookViewId="0">
      <selection activeCell="AK36" sqref="AK3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 x14ac:dyDescent="0.25">
      <c r="B2" s="287" t="s">
        <v>827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48" t="s">
        <v>13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R5" s="19"/>
      <c r="BE5" s="278" t="s">
        <v>14</v>
      </c>
      <c r="BS5" s="16" t="s">
        <v>6</v>
      </c>
    </row>
    <row r="6" spans="1:74" ht="36.950000000000003" customHeight="1" x14ac:dyDescent="0.2">
      <c r="B6" s="19"/>
      <c r="D6" s="25" t="s">
        <v>15</v>
      </c>
      <c r="K6" s="281" t="s">
        <v>16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R6" s="19"/>
      <c r="BE6" s="279"/>
      <c r="BS6" s="16" t="s">
        <v>6</v>
      </c>
    </row>
    <row r="7" spans="1:74" ht="12" customHeight="1" x14ac:dyDescent="0.2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79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79"/>
      <c r="BS8" s="16" t="s">
        <v>6</v>
      </c>
    </row>
    <row r="9" spans="1:74" ht="14.45" customHeight="1" x14ac:dyDescent="0.2">
      <c r="B9" s="19"/>
      <c r="AR9" s="19"/>
      <c r="BE9" s="279"/>
      <c r="BS9" s="16" t="s">
        <v>6</v>
      </c>
    </row>
    <row r="10" spans="1:74" ht="12" customHeight="1" x14ac:dyDescent="0.2">
      <c r="B10" s="19"/>
      <c r="D10" s="26" t="s">
        <v>23</v>
      </c>
      <c r="AK10" s="26" t="s">
        <v>24</v>
      </c>
      <c r="AN10" s="24" t="s">
        <v>1</v>
      </c>
      <c r="AR10" s="19"/>
      <c r="BE10" s="279"/>
      <c r="BS10" s="16" t="s">
        <v>6</v>
      </c>
    </row>
    <row r="11" spans="1:74" ht="18.600000000000001" customHeight="1" x14ac:dyDescent="0.2">
      <c r="B11" s="19"/>
      <c r="E11" s="24" t="s">
        <v>25</v>
      </c>
      <c r="AK11" s="26" t="s">
        <v>26</v>
      </c>
      <c r="AN11" s="24" t="s">
        <v>1</v>
      </c>
      <c r="AR11" s="19"/>
      <c r="BE11" s="279"/>
      <c r="BS11" s="16" t="s">
        <v>6</v>
      </c>
    </row>
    <row r="12" spans="1:74" ht="6.95" customHeight="1" x14ac:dyDescent="0.2">
      <c r="B12" s="19"/>
      <c r="AR12" s="19"/>
      <c r="BE12" s="279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24</v>
      </c>
      <c r="AN13" s="28" t="s">
        <v>28</v>
      </c>
      <c r="AR13" s="19"/>
      <c r="BE13" s="279"/>
      <c r="BS13" s="16" t="s">
        <v>6</v>
      </c>
    </row>
    <row r="14" spans="1:74" ht="12.75" x14ac:dyDescent="0.2">
      <c r="B14" s="19"/>
      <c r="E14" s="282" t="s">
        <v>28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6" t="s">
        <v>26</v>
      </c>
      <c r="AN14" s="28" t="s">
        <v>28</v>
      </c>
      <c r="AR14" s="19"/>
      <c r="BE14" s="279"/>
      <c r="BS14" s="16" t="s">
        <v>6</v>
      </c>
    </row>
    <row r="15" spans="1:74" ht="6.95" customHeight="1" x14ac:dyDescent="0.2">
      <c r="B15" s="19"/>
      <c r="AR15" s="19"/>
      <c r="BE15" s="279"/>
      <c r="BS15" s="16" t="s">
        <v>4</v>
      </c>
    </row>
    <row r="16" spans="1:74" ht="12" customHeight="1" x14ac:dyDescent="0.2">
      <c r="B16" s="19"/>
      <c r="D16" s="26" t="s">
        <v>29</v>
      </c>
      <c r="AK16" s="26" t="s">
        <v>24</v>
      </c>
      <c r="AN16" s="24" t="s">
        <v>1</v>
      </c>
      <c r="AR16" s="19"/>
      <c r="BE16" s="279"/>
      <c r="BS16" s="16" t="s">
        <v>4</v>
      </c>
    </row>
    <row r="17" spans="2:71" ht="18.600000000000001" customHeight="1" x14ac:dyDescent="0.2">
      <c r="B17" s="19"/>
      <c r="E17" s="24" t="s">
        <v>25</v>
      </c>
      <c r="AK17" s="26" t="s">
        <v>26</v>
      </c>
      <c r="AN17" s="24" t="s">
        <v>1</v>
      </c>
      <c r="AR17" s="19"/>
      <c r="BE17" s="279"/>
      <c r="BS17" s="16" t="s">
        <v>30</v>
      </c>
    </row>
    <row r="18" spans="2:71" ht="6.95" customHeight="1" x14ac:dyDescent="0.2">
      <c r="B18" s="19"/>
      <c r="AR18" s="19"/>
      <c r="BE18" s="279"/>
      <c r="BS18" s="16" t="s">
        <v>6</v>
      </c>
    </row>
    <row r="19" spans="2:71" ht="12" customHeight="1" x14ac:dyDescent="0.2">
      <c r="B19" s="19"/>
      <c r="D19" s="26" t="s">
        <v>31</v>
      </c>
      <c r="AK19" s="26" t="s">
        <v>24</v>
      </c>
      <c r="AN19" s="24" t="s">
        <v>1</v>
      </c>
      <c r="AR19" s="19"/>
      <c r="BE19" s="279"/>
      <c r="BS19" s="16" t="s">
        <v>6</v>
      </c>
    </row>
    <row r="20" spans="2:71" ht="18.600000000000001" customHeight="1" x14ac:dyDescent="0.2">
      <c r="B20" s="19"/>
      <c r="E20" s="24" t="s">
        <v>25</v>
      </c>
      <c r="AK20" s="26" t="s">
        <v>26</v>
      </c>
      <c r="AN20" s="24" t="s">
        <v>1</v>
      </c>
      <c r="AR20" s="19"/>
      <c r="BE20" s="279"/>
      <c r="BS20" s="16" t="s">
        <v>30</v>
      </c>
    </row>
    <row r="21" spans="2:71" ht="6.95" customHeight="1" x14ac:dyDescent="0.2">
      <c r="B21" s="19"/>
      <c r="AR21" s="19"/>
      <c r="BE21" s="279"/>
    </row>
    <row r="22" spans="2:71" ht="12" customHeight="1" x14ac:dyDescent="0.2">
      <c r="B22" s="19"/>
      <c r="D22" s="26" t="s">
        <v>32</v>
      </c>
      <c r="AR22" s="19"/>
      <c r="BE22" s="279"/>
    </row>
    <row r="23" spans="2:71" ht="16.5" customHeight="1" x14ac:dyDescent="0.2">
      <c r="B23" s="19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19"/>
      <c r="BE23" s="279"/>
    </row>
    <row r="24" spans="2:71" ht="6.95" customHeight="1" x14ac:dyDescent="0.2">
      <c r="B24" s="19"/>
      <c r="AR24" s="19"/>
      <c r="BE24" s="279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79"/>
    </row>
    <row r="26" spans="2:71" s="1" customFormat="1" ht="25.9" customHeight="1" x14ac:dyDescent="0.2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84">
        <f>ROUND(AG94,2)</f>
        <v>0</v>
      </c>
      <c r="AL26" s="285"/>
      <c r="AM26" s="285"/>
      <c r="AN26" s="285"/>
      <c r="AO26" s="285"/>
      <c r="AR26" s="31"/>
      <c r="BE26" s="279"/>
    </row>
    <row r="27" spans="2:71" s="1" customFormat="1" ht="6.95" customHeight="1" x14ac:dyDescent="0.2">
      <c r="B27" s="31"/>
      <c r="AR27" s="31"/>
      <c r="BE27" s="279"/>
    </row>
    <row r="28" spans="2:71" s="1" customFormat="1" ht="12.75" x14ac:dyDescent="0.2">
      <c r="B28" s="31"/>
      <c r="L28" s="286" t="s">
        <v>34</v>
      </c>
      <c r="M28" s="286"/>
      <c r="N28" s="286"/>
      <c r="O28" s="286"/>
      <c r="P28" s="286"/>
      <c r="W28" s="286" t="s">
        <v>35</v>
      </c>
      <c r="X28" s="286"/>
      <c r="Y28" s="286"/>
      <c r="Z28" s="286"/>
      <c r="AA28" s="286"/>
      <c r="AB28" s="286"/>
      <c r="AC28" s="286"/>
      <c r="AD28" s="286"/>
      <c r="AE28" s="286"/>
      <c r="AK28" s="286" t="s">
        <v>36</v>
      </c>
      <c r="AL28" s="286"/>
      <c r="AM28" s="286"/>
      <c r="AN28" s="286"/>
      <c r="AO28" s="286"/>
      <c r="AR28" s="31"/>
      <c r="BE28" s="279"/>
    </row>
    <row r="29" spans="2:71" s="2" customFormat="1" ht="14.45" customHeight="1" x14ac:dyDescent="0.2">
      <c r="B29" s="35"/>
      <c r="D29" s="26" t="s">
        <v>37</v>
      </c>
      <c r="F29" s="36" t="s">
        <v>38</v>
      </c>
      <c r="L29" s="263">
        <v>0.2</v>
      </c>
      <c r="M29" s="262"/>
      <c r="N29" s="262"/>
      <c r="O29" s="262"/>
      <c r="P29" s="262"/>
      <c r="Q29" s="37"/>
      <c r="R29" s="37"/>
      <c r="S29" s="37"/>
      <c r="T29" s="37"/>
      <c r="U29" s="37"/>
      <c r="V29" s="37"/>
      <c r="W29" s="261">
        <f>ROUND(AZ94, 2)</f>
        <v>0</v>
      </c>
      <c r="X29" s="262"/>
      <c r="Y29" s="262"/>
      <c r="Z29" s="262"/>
      <c r="AA29" s="262"/>
      <c r="AB29" s="262"/>
      <c r="AC29" s="262"/>
      <c r="AD29" s="262"/>
      <c r="AE29" s="262"/>
      <c r="AF29" s="37"/>
      <c r="AG29" s="37"/>
      <c r="AH29" s="37"/>
      <c r="AI29" s="37"/>
      <c r="AJ29" s="37"/>
      <c r="AK29" s="261">
        <f>ROUND(AV94, 2)</f>
        <v>0</v>
      </c>
      <c r="AL29" s="262"/>
      <c r="AM29" s="262"/>
      <c r="AN29" s="262"/>
      <c r="AO29" s="262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80"/>
    </row>
    <row r="30" spans="2:71" s="2" customFormat="1" ht="14.45" customHeight="1" x14ac:dyDescent="0.2">
      <c r="B30" s="35"/>
      <c r="F30" s="36" t="s">
        <v>39</v>
      </c>
      <c r="L30" s="263">
        <v>0.2</v>
      </c>
      <c r="M30" s="262"/>
      <c r="N30" s="262"/>
      <c r="O30" s="262"/>
      <c r="P30" s="262"/>
      <c r="Q30" s="37"/>
      <c r="R30" s="37"/>
      <c r="S30" s="37"/>
      <c r="T30" s="37"/>
      <c r="U30" s="37"/>
      <c r="V30" s="37"/>
      <c r="W30" s="261">
        <f>ROUND(BA94, 2)</f>
        <v>0</v>
      </c>
      <c r="X30" s="262"/>
      <c r="Y30" s="262"/>
      <c r="Z30" s="262"/>
      <c r="AA30" s="262"/>
      <c r="AB30" s="262"/>
      <c r="AC30" s="262"/>
      <c r="AD30" s="262"/>
      <c r="AE30" s="262"/>
      <c r="AF30" s="37"/>
      <c r="AG30" s="37"/>
      <c r="AH30" s="37"/>
      <c r="AI30" s="37"/>
      <c r="AJ30" s="37"/>
      <c r="AK30" s="261">
        <f>ROUND(AW94, 2)</f>
        <v>0</v>
      </c>
      <c r="AL30" s="262"/>
      <c r="AM30" s="262"/>
      <c r="AN30" s="262"/>
      <c r="AO30" s="262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80"/>
    </row>
    <row r="31" spans="2:71" s="2" customFormat="1" ht="14.45" hidden="1" customHeight="1" x14ac:dyDescent="0.2">
      <c r="B31" s="35"/>
      <c r="F31" s="26" t="s">
        <v>40</v>
      </c>
      <c r="L31" s="277">
        <v>0.2</v>
      </c>
      <c r="M31" s="269"/>
      <c r="N31" s="269"/>
      <c r="O31" s="269"/>
      <c r="P31" s="269"/>
      <c r="W31" s="268">
        <f>ROUND(BB94, 2)</f>
        <v>0</v>
      </c>
      <c r="X31" s="269"/>
      <c r="Y31" s="269"/>
      <c r="Z31" s="269"/>
      <c r="AA31" s="269"/>
      <c r="AB31" s="269"/>
      <c r="AC31" s="269"/>
      <c r="AD31" s="269"/>
      <c r="AE31" s="269"/>
      <c r="AK31" s="268">
        <v>0</v>
      </c>
      <c r="AL31" s="269"/>
      <c r="AM31" s="269"/>
      <c r="AN31" s="269"/>
      <c r="AO31" s="269"/>
      <c r="AR31" s="35"/>
      <c r="BE31" s="280"/>
    </row>
    <row r="32" spans="2:71" s="2" customFormat="1" ht="14.45" hidden="1" customHeight="1" x14ac:dyDescent="0.2">
      <c r="B32" s="35"/>
      <c r="F32" s="26" t="s">
        <v>41</v>
      </c>
      <c r="L32" s="277">
        <v>0.2</v>
      </c>
      <c r="M32" s="269"/>
      <c r="N32" s="269"/>
      <c r="O32" s="269"/>
      <c r="P32" s="269"/>
      <c r="W32" s="268">
        <f>ROUND(BC94, 2)</f>
        <v>0</v>
      </c>
      <c r="X32" s="269"/>
      <c r="Y32" s="269"/>
      <c r="Z32" s="269"/>
      <c r="AA32" s="269"/>
      <c r="AB32" s="269"/>
      <c r="AC32" s="269"/>
      <c r="AD32" s="269"/>
      <c r="AE32" s="269"/>
      <c r="AK32" s="268">
        <v>0</v>
      </c>
      <c r="AL32" s="269"/>
      <c r="AM32" s="269"/>
      <c r="AN32" s="269"/>
      <c r="AO32" s="269"/>
      <c r="AR32" s="35"/>
      <c r="BE32" s="280"/>
    </row>
    <row r="33" spans="2:57" s="2" customFormat="1" ht="14.45" hidden="1" customHeight="1" x14ac:dyDescent="0.2">
      <c r="B33" s="35"/>
      <c r="F33" s="36" t="s">
        <v>42</v>
      </c>
      <c r="L33" s="263">
        <v>0</v>
      </c>
      <c r="M33" s="262"/>
      <c r="N33" s="262"/>
      <c r="O33" s="262"/>
      <c r="P33" s="262"/>
      <c r="Q33" s="37"/>
      <c r="R33" s="37"/>
      <c r="S33" s="37"/>
      <c r="T33" s="37"/>
      <c r="U33" s="37"/>
      <c r="V33" s="37"/>
      <c r="W33" s="261">
        <f>ROUND(BD94, 2)</f>
        <v>0</v>
      </c>
      <c r="X33" s="262"/>
      <c r="Y33" s="262"/>
      <c r="Z33" s="262"/>
      <c r="AA33" s="262"/>
      <c r="AB33" s="262"/>
      <c r="AC33" s="262"/>
      <c r="AD33" s="262"/>
      <c r="AE33" s="262"/>
      <c r="AF33" s="37"/>
      <c r="AG33" s="37"/>
      <c r="AH33" s="37"/>
      <c r="AI33" s="37"/>
      <c r="AJ33" s="37"/>
      <c r="AK33" s="261">
        <v>0</v>
      </c>
      <c r="AL33" s="262"/>
      <c r="AM33" s="262"/>
      <c r="AN33" s="262"/>
      <c r="AO33" s="262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80"/>
    </row>
    <row r="34" spans="2:57" s="1" customFormat="1" ht="6.95" customHeight="1" x14ac:dyDescent="0.2">
      <c r="B34" s="31"/>
      <c r="AR34" s="31"/>
      <c r="BE34" s="279"/>
    </row>
    <row r="35" spans="2:57" s="1" customFormat="1" ht="25.9" customHeight="1" x14ac:dyDescent="0.2"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64" t="s">
        <v>45</v>
      </c>
      <c r="Y35" s="265"/>
      <c r="Z35" s="265"/>
      <c r="AA35" s="265"/>
      <c r="AB35" s="265"/>
      <c r="AC35" s="41"/>
      <c r="AD35" s="41"/>
      <c r="AE35" s="41"/>
      <c r="AF35" s="41"/>
      <c r="AG35" s="41"/>
      <c r="AH35" s="41"/>
      <c r="AI35" s="41"/>
      <c r="AJ35" s="41"/>
      <c r="AK35" s="266">
        <f>ROUND(AG94,2)*1.23</f>
        <v>0</v>
      </c>
      <c r="AL35" s="265"/>
      <c r="AM35" s="265"/>
      <c r="AN35" s="265"/>
      <c r="AO35" s="267"/>
      <c r="AP35" s="39"/>
      <c r="AQ35" s="39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5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48</v>
      </c>
      <c r="AI60" s="33"/>
      <c r="AJ60" s="33"/>
      <c r="AK60" s="33"/>
      <c r="AL60" s="33"/>
      <c r="AM60" s="45" t="s">
        <v>49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3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51</v>
      </c>
      <c r="AI64" s="44"/>
      <c r="AJ64" s="44"/>
      <c r="AK64" s="44"/>
      <c r="AL64" s="44"/>
      <c r="AM64" s="44"/>
      <c r="AN64" s="44"/>
      <c r="AO64" s="44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5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48</v>
      </c>
      <c r="AI75" s="33"/>
      <c r="AJ75" s="33"/>
      <c r="AK75" s="33"/>
      <c r="AL75" s="33"/>
      <c r="AM75" s="45" t="s">
        <v>49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 x14ac:dyDescent="0.2">
      <c r="B82" s="31"/>
      <c r="C82" s="20" t="s">
        <v>52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50"/>
      <c r="C84" s="26" t="s">
        <v>12</v>
      </c>
      <c r="L84" s="3" t="str">
        <f>K5</f>
        <v>TB_K63_2022</v>
      </c>
      <c r="AR84" s="50"/>
    </row>
    <row r="85" spans="1:91" s="4" customFormat="1" ht="36.950000000000003" customHeight="1" x14ac:dyDescent="0.2">
      <c r="B85" s="51"/>
      <c r="C85" s="52" t="s">
        <v>15</v>
      </c>
      <c r="L85" s="242" t="str">
        <f>K6</f>
        <v>Nové zastávky MHD Petržalka (Panónska)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R85" s="51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3" t="str">
        <f>IF(K8="","",K8)</f>
        <v>Bratislava - Petržalka</v>
      </c>
      <c r="AI87" s="26" t="s">
        <v>21</v>
      </c>
      <c r="AM87" s="254" t="str">
        <f>IF(AN8= "","",AN8)</f>
        <v>1. 11. 2022</v>
      </c>
      <c r="AN87" s="254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23</v>
      </c>
      <c r="L89" s="3" t="str">
        <f>IF(E11= "","",E11)</f>
        <v xml:space="preserve"> </v>
      </c>
      <c r="AI89" s="26" t="s">
        <v>29</v>
      </c>
      <c r="AM89" s="255" t="str">
        <f>IF(E17="","",E17)</f>
        <v xml:space="preserve"> </v>
      </c>
      <c r="AN89" s="256"/>
      <c r="AO89" s="256"/>
      <c r="AP89" s="256"/>
      <c r="AR89" s="31"/>
      <c r="AS89" s="257" t="s">
        <v>53</v>
      </c>
      <c r="AT89" s="258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 x14ac:dyDescent="0.2">
      <c r="B90" s="31"/>
      <c r="C90" s="26" t="s">
        <v>27</v>
      </c>
      <c r="L90" s="3" t="str">
        <f>IF(E14= "Vyplň údaj","",E14)</f>
        <v/>
      </c>
      <c r="AI90" s="26" t="s">
        <v>31</v>
      </c>
      <c r="AM90" s="255" t="str">
        <f>IF(E20="","",E20)</f>
        <v xml:space="preserve"> </v>
      </c>
      <c r="AN90" s="256"/>
      <c r="AO90" s="256"/>
      <c r="AP90" s="256"/>
      <c r="AR90" s="31"/>
      <c r="AS90" s="259"/>
      <c r="AT90" s="260"/>
      <c r="BD90" s="58"/>
    </row>
    <row r="91" spans="1:91" s="1" customFormat="1" ht="10.7" customHeight="1" x14ac:dyDescent="0.2">
      <c r="B91" s="31"/>
      <c r="AR91" s="31"/>
      <c r="AS91" s="259"/>
      <c r="AT91" s="260"/>
      <c r="BD91" s="58"/>
    </row>
    <row r="92" spans="1:91" s="1" customFormat="1" ht="29.25" customHeight="1" x14ac:dyDescent="0.2">
      <c r="B92" s="31"/>
      <c r="C92" s="270" t="s">
        <v>54</v>
      </c>
      <c r="D92" s="271"/>
      <c r="E92" s="271"/>
      <c r="F92" s="271"/>
      <c r="G92" s="271"/>
      <c r="H92" s="59"/>
      <c r="I92" s="272" t="s">
        <v>55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3" t="s">
        <v>56</v>
      </c>
      <c r="AH92" s="271"/>
      <c r="AI92" s="271"/>
      <c r="AJ92" s="271"/>
      <c r="AK92" s="271"/>
      <c r="AL92" s="271"/>
      <c r="AM92" s="271"/>
      <c r="AN92" s="272" t="s">
        <v>57</v>
      </c>
      <c r="AO92" s="271"/>
      <c r="AP92" s="274"/>
      <c r="AQ92" s="60" t="s">
        <v>58</v>
      </c>
      <c r="AR92" s="31"/>
      <c r="AS92" s="61" t="s">
        <v>59</v>
      </c>
      <c r="AT92" s="62" t="s">
        <v>60</v>
      </c>
      <c r="AU92" s="62" t="s">
        <v>61</v>
      </c>
      <c r="AV92" s="62" t="s">
        <v>62</v>
      </c>
      <c r="AW92" s="62" t="s">
        <v>63</v>
      </c>
      <c r="AX92" s="62" t="s">
        <v>64</v>
      </c>
      <c r="AY92" s="62" t="s">
        <v>65</v>
      </c>
      <c r="AZ92" s="62" t="s">
        <v>66</v>
      </c>
      <c r="BA92" s="62" t="s">
        <v>67</v>
      </c>
      <c r="BB92" s="62" t="s">
        <v>68</v>
      </c>
      <c r="BC92" s="62" t="s">
        <v>69</v>
      </c>
      <c r="BD92" s="63" t="s">
        <v>70</v>
      </c>
    </row>
    <row r="93" spans="1:91" s="1" customFormat="1" ht="10.7" customHeight="1" x14ac:dyDescent="0.2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 x14ac:dyDescent="0.2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75">
        <f>ROUND(SUM(AG95:AG97),2)</f>
        <v>0</v>
      </c>
      <c r="AH94" s="275"/>
      <c r="AI94" s="275"/>
      <c r="AJ94" s="275"/>
      <c r="AK94" s="275"/>
      <c r="AL94" s="275"/>
      <c r="AM94" s="275"/>
      <c r="AN94" s="276">
        <f>AG94*1.23</f>
        <v>0</v>
      </c>
      <c r="AO94" s="276"/>
      <c r="AP94" s="276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5</v>
      </c>
      <c r="BX94" s="74" t="s">
        <v>76</v>
      </c>
      <c r="CL94" s="74" t="s">
        <v>1</v>
      </c>
    </row>
    <row r="95" spans="1:91" s="6" customFormat="1" ht="16.5" customHeight="1" x14ac:dyDescent="0.2">
      <c r="A95" s="76" t="s">
        <v>77</v>
      </c>
      <c r="B95" s="77"/>
      <c r="C95" s="78"/>
      <c r="D95" s="252" t="s">
        <v>78</v>
      </c>
      <c r="E95" s="252"/>
      <c r="F95" s="252"/>
      <c r="G95" s="252"/>
      <c r="H95" s="252"/>
      <c r="I95" s="79"/>
      <c r="J95" s="252" t="s">
        <v>79</v>
      </c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0">
        <f>'SO 00 - Všeobecné položky'!J30</f>
        <v>0</v>
      </c>
      <c r="AH95" s="251"/>
      <c r="AI95" s="251"/>
      <c r="AJ95" s="251"/>
      <c r="AK95" s="251"/>
      <c r="AL95" s="251"/>
      <c r="AM95" s="251"/>
      <c r="AN95" s="250">
        <f>AG95*1.23</f>
        <v>0</v>
      </c>
      <c r="AO95" s="250"/>
      <c r="AP95" s="250"/>
      <c r="AQ95" s="80" t="s">
        <v>80</v>
      </c>
      <c r="AR95" s="77"/>
      <c r="AS95" s="81">
        <v>0</v>
      </c>
      <c r="AT95" s="82">
        <f>ROUND(SUM(AV95:AW95),2)</f>
        <v>0</v>
      </c>
      <c r="AU95" s="83">
        <f>'SO 00 - Všeobecné položky'!P117</f>
        <v>0</v>
      </c>
      <c r="AV95" s="82">
        <f>'SO 00 - Všeobecné položky'!J33</f>
        <v>0</v>
      </c>
      <c r="AW95" s="82">
        <f>'SO 00 - Všeobecné položky'!J34</f>
        <v>0</v>
      </c>
      <c r="AX95" s="82">
        <f>'SO 00 - Všeobecné položky'!J35</f>
        <v>0</v>
      </c>
      <c r="AY95" s="82">
        <f>'SO 00 - Všeobecné položky'!J36</f>
        <v>0</v>
      </c>
      <c r="AZ95" s="82">
        <f>'SO 00 - Všeobecné položky'!F33</f>
        <v>0</v>
      </c>
      <c r="BA95" s="82">
        <f>'SO 00 - Všeobecné položky'!F34</f>
        <v>0</v>
      </c>
      <c r="BB95" s="82">
        <f>'SO 00 - Všeobecné položky'!F35</f>
        <v>0</v>
      </c>
      <c r="BC95" s="82">
        <f>'SO 00 - Všeobecné položky'!F36</f>
        <v>0</v>
      </c>
      <c r="BD95" s="84">
        <f>'SO 00 - Všeobecné položky'!F37</f>
        <v>0</v>
      </c>
      <c r="BT95" s="85" t="s">
        <v>81</v>
      </c>
      <c r="BV95" s="85" t="s">
        <v>75</v>
      </c>
      <c r="BW95" s="85" t="s">
        <v>82</v>
      </c>
      <c r="BX95" s="85" t="s">
        <v>5</v>
      </c>
      <c r="CL95" s="85" t="s">
        <v>1</v>
      </c>
      <c r="CM95" s="85" t="s">
        <v>73</v>
      </c>
    </row>
    <row r="96" spans="1:91" s="6" customFormat="1" ht="16.5" customHeight="1" x14ac:dyDescent="0.2">
      <c r="A96" s="76" t="s">
        <v>77</v>
      </c>
      <c r="B96" s="77"/>
      <c r="C96" s="78"/>
      <c r="D96" s="252" t="s">
        <v>83</v>
      </c>
      <c r="E96" s="252"/>
      <c r="F96" s="252"/>
      <c r="G96" s="252"/>
      <c r="H96" s="252"/>
      <c r="I96" s="79"/>
      <c r="J96" s="252" t="s">
        <v>84</v>
      </c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0">
        <f>'SO 03 - Zastávka MHD Panó...'!J30</f>
        <v>0</v>
      </c>
      <c r="AH96" s="251"/>
      <c r="AI96" s="251"/>
      <c r="AJ96" s="251"/>
      <c r="AK96" s="251"/>
      <c r="AL96" s="251"/>
      <c r="AM96" s="251"/>
      <c r="AN96" s="250">
        <f t="shared" ref="AN96:AN97" si="0">AG96*1.23</f>
        <v>0</v>
      </c>
      <c r="AO96" s="250"/>
      <c r="AP96" s="250"/>
      <c r="AQ96" s="80" t="s">
        <v>80</v>
      </c>
      <c r="AR96" s="77"/>
      <c r="AS96" s="81">
        <v>0</v>
      </c>
      <c r="AT96" s="82">
        <f>ROUND(SUM(AV96:AW96),2)</f>
        <v>0</v>
      </c>
      <c r="AU96" s="83">
        <f>'SO 03 - Zastávka MHD Panó...'!P128</f>
        <v>0</v>
      </c>
      <c r="AV96" s="82">
        <f>'SO 03 - Zastávka MHD Panó...'!J33</f>
        <v>0</v>
      </c>
      <c r="AW96" s="82">
        <f>'SO 03 - Zastávka MHD Panó...'!J34</f>
        <v>0</v>
      </c>
      <c r="AX96" s="82">
        <f>'SO 03 - Zastávka MHD Panó...'!J35</f>
        <v>0</v>
      </c>
      <c r="AY96" s="82">
        <f>'SO 03 - Zastávka MHD Panó...'!J36</f>
        <v>0</v>
      </c>
      <c r="AZ96" s="82">
        <f>'SO 03 - Zastávka MHD Panó...'!F33</f>
        <v>0</v>
      </c>
      <c r="BA96" s="82">
        <f>'SO 03 - Zastávka MHD Panó...'!F34</f>
        <v>0</v>
      </c>
      <c r="BB96" s="82">
        <f>'SO 03 - Zastávka MHD Panó...'!F35</f>
        <v>0</v>
      </c>
      <c r="BC96" s="82">
        <f>'SO 03 - Zastávka MHD Panó...'!F36</f>
        <v>0</v>
      </c>
      <c r="BD96" s="84">
        <f>'SO 03 - Zastávka MHD Panó...'!F37</f>
        <v>0</v>
      </c>
      <c r="BT96" s="85" t="s">
        <v>81</v>
      </c>
      <c r="BV96" s="85" t="s">
        <v>75</v>
      </c>
      <c r="BW96" s="85" t="s">
        <v>85</v>
      </c>
      <c r="BX96" s="85" t="s">
        <v>5</v>
      </c>
      <c r="CL96" s="85" t="s">
        <v>1</v>
      </c>
      <c r="CM96" s="85" t="s">
        <v>73</v>
      </c>
    </row>
    <row r="97" spans="1:91" s="6" customFormat="1" ht="16.5" customHeight="1" x14ac:dyDescent="0.2">
      <c r="A97" s="76" t="s">
        <v>77</v>
      </c>
      <c r="B97" s="77"/>
      <c r="C97" s="78"/>
      <c r="D97" s="252" t="s">
        <v>86</v>
      </c>
      <c r="E97" s="252"/>
      <c r="F97" s="252"/>
      <c r="G97" s="252"/>
      <c r="H97" s="252"/>
      <c r="I97" s="79"/>
      <c r="J97" s="252" t="s">
        <v>87</v>
      </c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0">
        <f>'SO 13 - Úprava VO na Panó...'!J30</f>
        <v>0</v>
      </c>
      <c r="AH97" s="251"/>
      <c r="AI97" s="251"/>
      <c r="AJ97" s="251"/>
      <c r="AK97" s="251"/>
      <c r="AL97" s="251"/>
      <c r="AM97" s="251"/>
      <c r="AN97" s="250">
        <f t="shared" si="0"/>
        <v>0</v>
      </c>
      <c r="AO97" s="250"/>
      <c r="AP97" s="250"/>
      <c r="AQ97" s="80" t="s">
        <v>80</v>
      </c>
      <c r="AR97" s="77"/>
      <c r="AS97" s="86">
        <v>0</v>
      </c>
      <c r="AT97" s="87">
        <f>ROUND(SUM(AV97:AW97),2)</f>
        <v>0</v>
      </c>
      <c r="AU97" s="88">
        <f>'SO 13 - Úprava VO na Panó...'!P120</f>
        <v>0</v>
      </c>
      <c r="AV97" s="87">
        <f>'SO 13 - Úprava VO na Panó...'!J33</f>
        <v>0</v>
      </c>
      <c r="AW97" s="87">
        <f>'SO 13 - Úprava VO na Panó...'!J34</f>
        <v>0</v>
      </c>
      <c r="AX97" s="87">
        <f>'SO 13 - Úprava VO na Panó...'!J35</f>
        <v>0</v>
      </c>
      <c r="AY97" s="87">
        <f>'SO 13 - Úprava VO na Panó...'!J36</f>
        <v>0</v>
      </c>
      <c r="AZ97" s="87">
        <f>'SO 13 - Úprava VO na Panó...'!F33</f>
        <v>0</v>
      </c>
      <c r="BA97" s="87">
        <f>'SO 13 - Úprava VO na Panó...'!F34</f>
        <v>0</v>
      </c>
      <c r="BB97" s="87">
        <f>'SO 13 - Úprava VO na Panó...'!F35</f>
        <v>0</v>
      </c>
      <c r="BC97" s="87">
        <f>'SO 13 - Úprava VO na Panó...'!F36</f>
        <v>0</v>
      </c>
      <c r="BD97" s="89">
        <f>'SO 13 - Úprava VO na Panó...'!F37</f>
        <v>0</v>
      </c>
      <c r="BT97" s="85" t="s">
        <v>81</v>
      </c>
      <c r="BV97" s="85" t="s">
        <v>75</v>
      </c>
      <c r="BW97" s="85" t="s">
        <v>88</v>
      </c>
      <c r="BX97" s="85" t="s">
        <v>5</v>
      </c>
      <c r="CL97" s="85" t="s">
        <v>1</v>
      </c>
      <c r="CM97" s="85" t="s">
        <v>73</v>
      </c>
    </row>
    <row r="98" spans="1:91" s="1" customFormat="1" ht="30" customHeight="1" x14ac:dyDescent="0.2">
      <c r="B98" s="31"/>
      <c r="AR98" s="31"/>
    </row>
    <row r="99" spans="1:91" s="1" customFormat="1" ht="6.95" customHeight="1" x14ac:dyDescent="0.2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31"/>
    </row>
  </sheetData>
  <sheetProtection formatColumns="0" formatRows="0"/>
  <mergeCells count="51">
    <mergeCell ref="AK30:AO30"/>
    <mergeCell ref="L30:P30"/>
    <mergeCell ref="W31:AE31"/>
    <mergeCell ref="L31:P31"/>
    <mergeCell ref="B2:AO2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0 - Všeobecné položky'!C2" display="/" xr:uid="{00000000-0004-0000-0000-000000000000}"/>
    <hyperlink ref="A96" location="'SO 03 - Zastávka MHD Panó...'!C2" display="/" xr:uid="{00000000-0004-0000-0000-000001000000}"/>
    <hyperlink ref="A97" location="'SO 13 - Úprava VO na Panó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4"/>
  <sheetViews>
    <sheetView showGridLines="0" topLeftCell="A85" workbookViewId="0">
      <selection activeCell="I119" sqref="I11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82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 x14ac:dyDescent="0.2">
      <c r="B4" s="19"/>
      <c r="D4" s="20" t="s">
        <v>89</v>
      </c>
      <c r="L4" s="19"/>
      <c r="M4" s="90" t="s">
        <v>9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4" t="str">
        <f>'Rekapitulácia stavby'!K6</f>
        <v>Nové zastávky MHD Petržalka (Panónska)</v>
      </c>
      <c r="F7" s="245"/>
      <c r="G7" s="245"/>
      <c r="H7" s="245"/>
      <c r="L7" s="19"/>
    </row>
    <row r="8" spans="2:46" s="1" customFormat="1" ht="12" customHeight="1" x14ac:dyDescent="0.2">
      <c r="B8" s="31"/>
      <c r="D8" s="26" t="s">
        <v>90</v>
      </c>
      <c r="L8" s="31"/>
    </row>
    <row r="9" spans="2:46" s="1" customFormat="1" ht="16.5" customHeight="1" x14ac:dyDescent="0.2">
      <c r="B9" s="31"/>
      <c r="E9" s="242" t="s">
        <v>91</v>
      </c>
      <c r="F9" s="243"/>
      <c r="G9" s="243"/>
      <c r="H9" s="243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1. 11. 2022</v>
      </c>
      <c r="L12" s="31"/>
    </row>
    <row r="13" spans="2:46" s="1" customFormat="1" ht="10.7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7" t="str">
        <f>'Rekapitulácia stavby'!E14</f>
        <v>Vyplň údaj</v>
      </c>
      <c r="F18" s="248"/>
      <c r="G18" s="248"/>
      <c r="H18" s="248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 x14ac:dyDescent="0.2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32</v>
      </c>
      <c r="L26" s="31"/>
    </row>
    <row r="27" spans="2:12" s="7" customFormat="1" ht="16.5" customHeight="1" x14ac:dyDescent="0.2">
      <c r="B27" s="91"/>
      <c r="E27" s="249" t="s">
        <v>1</v>
      </c>
      <c r="F27" s="249"/>
      <c r="G27" s="249"/>
      <c r="H27" s="249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33</v>
      </c>
      <c r="J30" s="68">
        <f>ROUND(J117,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 x14ac:dyDescent="0.2">
      <c r="B33" s="31"/>
      <c r="D33" s="57" t="s">
        <v>37</v>
      </c>
      <c r="E33" s="36" t="s">
        <v>38</v>
      </c>
      <c r="F33" s="93">
        <f>ROUND((SUM(BE117:BE123)),  2)</f>
        <v>0</v>
      </c>
      <c r="G33" s="94"/>
      <c r="H33" s="94"/>
      <c r="I33" s="95">
        <v>0.2</v>
      </c>
      <c r="J33" s="93">
        <f>ROUND(((SUM(BE117:BE123))*I33),  2)</f>
        <v>0</v>
      </c>
      <c r="L33" s="31"/>
    </row>
    <row r="34" spans="2:12" s="1" customFormat="1" ht="14.45" customHeight="1" x14ac:dyDescent="0.2">
      <c r="B34" s="31"/>
      <c r="E34" s="36" t="s">
        <v>39</v>
      </c>
      <c r="F34" s="93">
        <f>ROUND((SUM(BF117:BF123)),  2)</f>
        <v>0</v>
      </c>
      <c r="G34" s="94"/>
      <c r="H34" s="94"/>
      <c r="I34" s="95">
        <v>0.2</v>
      </c>
      <c r="J34" s="93">
        <f>ROUND(((SUM(BF117:BF123))*I34),  2)</f>
        <v>0</v>
      </c>
      <c r="L34" s="31"/>
    </row>
    <row r="35" spans="2:12" s="1" customFormat="1" ht="14.45" hidden="1" customHeight="1" x14ac:dyDescent="0.2">
      <c r="B35" s="31"/>
      <c r="E35" s="26" t="s">
        <v>40</v>
      </c>
      <c r="F35" s="96">
        <f>ROUND((SUM(BG117:BG123)),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41</v>
      </c>
      <c r="F36" s="96">
        <f>ROUND((SUM(BH117:BH123)),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42</v>
      </c>
      <c r="F37" s="93">
        <f>ROUND((SUM(BI117:BI123)),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ROUND(J117, 2)*1.23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92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4" t="str">
        <f>E7</f>
        <v>Nové zastávky MHD Petržalka (Panónska)</v>
      </c>
      <c r="F85" s="245"/>
      <c r="G85" s="245"/>
      <c r="H85" s="245"/>
      <c r="L85" s="31"/>
    </row>
    <row r="86" spans="2:47" s="1" customFormat="1" ht="12" customHeight="1" x14ac:dyDescent="0.2">
      <c r="B86" s="31"/>
      <c r="C86" s="26" t="s">
        <v>90</v>
      </c>
      <c r="L86" s="31"/>
    </row>
    <row r="87" spans="2:47" s="1" customFormat="1" ht="16.5" customHeight="1" x14ac:dyDescent="0.2">
      <c r="B87" s="31"/>
      <c r="E87" s="242" t="str">
        <f>E9</f>
        <v>SO 00 - Všeobecné položky</v>
      </c>
      <c r="F87" s="243"/>
      <c r="G87" s="243"/>
      <c r="H87" s="243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Bratislava - Petržalka</v>
      </c>
      <c r="I89" s="26" t="s">
        <v>21</v>
      </c>
      <c r="J89" s="54" t="str">
        <f>IF(J12="","",J12)</f>
        <v>1. 11. 2022</v>
      </c>
      <c r="L89" s="31"/>
    </row>
    <row r="90" spans="2:47" s="1" customFormat="1" ht="6.95" customHeight="1" x14ac:dyDescent="0.2">
      <c r="B90" s="31"/>
      <c r="L90" s="31"/>
    </row>
    <row r="91" spans="2:47" s="1" customFormat="1" ht="15.2" customHeight="1" x14ac:dyDescent="0.2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7" customHeight="1" x14ac:dyDescent="0.2">
      <c r="B96" s="31"/>
      <c r="C96" s="108" t="s">
        <v>95</v>
      </c>
      <c r="J96" s="68">
        <f>J117</f>
        <v>0</v>
      </c>
      <c r="L96" s="31"/>
      <c r="AU96" s="16" t="s">
        <v>96</v>
      </c>
    </row>
    <row r="97" spans="2:12" s="8" customFormat="1" ht="24.95" customHeight="1" x14ac:dyDescent="0.2">
      <c r="B97" s="109"/>
      <c r="D97" s="110" t="s">
        <v>97</v>
      </c>
      <c r="E97" s="111"/>
      <c r="F97" s="111"/>
      <c r="G97" s="111"/>
      <c r="H97" s="111"/>
      <c r="I97" s="111"/>
      <c r="J97" s="112">
        <f>J118</f>
        <v>0</v>
      </c>
      <c r="L97" s="109"/>
    </row>
    <row r="98" spans="2:12" s="1" customFormat="1" ht="21.75" customHeight="1" x14ac:dyDescent="0.2">
      <c r="B98" s="31"/>
      <c r="L98" s="31"/>
    </row>
    <row r="99" spans="2:12" s="1" customFormat="1" ht="6.95" customHeight="1" x14ac:dyDescent="0.2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31"/>
    </row>
    <row r="103" spans="2:12" s="1" customFormat="1" ht="6.95" customHeight="1" x14ac:dyDescent="0.2"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31"/>
    </row>
    <row r="104" spans="2:12" s="1" customFormat="1" ht="24.95" customHeight="1" x14ac:dyDescent="0.2">
      <c r="B104" s="31"/>
      <c r="C104" s="20" t="s">
        <v>98</v>
      </c>
      <c r="L104" s="31"/>
    </row>
    <row r="105" spans="2:12" s="1" customFormat="1" ht="6.95" customHeight="1" x14ac:dyDescent="0.2">
      <c r="B105" s="31"/>
      <c r="L105" s="31"/>
    </row>
    <row r="106" spans="2:12" s="1" customFormat="1" ht="12" customHeight="1" x14ac:dyDescent="0.2">
      <c r="B106" s="31"/>
      <c r="C106" s="26" t="s">
        <v>15</v>
      </c>
      <c r="L106" s="31"/>
    </row>
    <row r="107" spans="2:12" s="1" customFormat="1" ht="16.5" customHeight="1" x14ac:dyDescent="0.2">
      <c r="B107" s="31"/>
      <c r="E107" s="244" t="str">
        <f>E7</f>
        <v>Nové zastávky MHD Petržalka (Panónska)</v>
      </c>
      <c r="F107" s="245"/>
      <c r="G107" s="245"/>
      <c r="H107" s="245"/>
      <c r="L107" s="31"/>
    </row>
    <row r="108" spans="2:12" s="1" customFormat="1" ht="12" customHeight="1" x14ac:dyDescent="0.2">
      <c r="B108" s="31"/>
      <c r="C108" s="26" t="s">
        <v>90</v>
      </c>
      <c r="L108" s="31"/>
    </row>
    <row r="109" spans="2:12" s="1" customFormat="1" ht="16.5" customHeight="1" x14ac:dyDescent="0.2">
      <c r="B109" s="31"/>
      <c r="E109" s="242" t="str">
        <f>E9</f>
        <v>SO 00 - Všeobecné položky</v>
      </c>
      <c r="F109" s="243"/>
      <c r="G109" s="243"/>
      <c r="H109" s="243"/>
      <c r="L109" s="31"/>
    </row>
    <row r="110" spans="2:12" s="1" customFormat="1" ht="6.95" customHeight="1" x14ac:dyDescent="0.2">
      <c r="B110" s="31"/>
      <c r="L110" s="31"/>
    </row>
    <row r="111" spans="2:12" s="1" customFormat="1" ht="12" customHeight="1" x14ac:dyDescent="0.2">
      <c r="B111" s="31"/>
      <c r="C111" s="26" t="s">
        <v>19</v>
      </c>
      <c r="F111" s="24" t="str">
        <f>F12</f>
        <v>Bratislava - Petržalka</v>
      </c>
      <c r="I111" s="26" t="s">
        <v>21</v>
      </c>
      <c r="J111" s="54" t="str">
        <f>IF(J12="","",J12)</f>
        <v>1. 11. 2022</v>
      </c>
      <c r="L111" s="31"/>
    </row>
    <row r="112" spans="2:12" s="1" customFormat="1" ht="6.95" customHeight="1" x14ac:dyDescent="0.2">
      <c r="B112" s="31"/>
      <c r="L112" s="31"/>
    </row>
    <row r="113" spans="2:65" s="1" customFormat="1" ht="15.2" customHeight="1" x14ac:dyDescent="0.2">
      <c r="B113" s="31"/>
      <c r="C113" s="26" t="s">
        <v>23</v>
      </c>
      <c r="F113" s="24" t="str">
        <f>E15</f>
        <v xml:space="preserve"> </v>
      </c>
      <c r="I113" s="26" t="s">
        <v>29</v>
      </c>
      <c r="J113" s="29" t="str">
        <f>E21</f>
        <v xml:space="preserve"> </v>
      </c>
      <c r="L113" s="31"/>
    </row>
    <row r="114" spans="2:65" s="1" customFormat="1" ht="15.2" customHeight="1" x14ac:dyDescent="0.2">
      <c r="B114" s="31"/>
      <c r="C114" s="26" t="s">
        <v>27</v>
      </c>
      <c r="F114" s="24" t="str">
        <f>IF(E18="","",E18)</f>
        <v>Vyplň údaj</v>
      </c>
      <c r="I114" s="26" t="s">
        <v>31</v>
      </c>
      <c r="J114" s="29" t="str">
        <f>E24</f>
        <v xml:space="preserve"> </v>
      </c>
      <c r="L114" s="31"/>
    </row>
    <row r="115" spans="2:65" s="1" customFormat="1" ht="10.35" customHeight="1" x14ac:dyDescent="0.2">
      <c r="B115" s="31"/>
      <c r="L115" s="31"/>
    </row>
    <row r="116" spans="2:65" s="9" customFormat="1" ht="29.25" customHeight="1" x14ac:dyDescent="0.2">
      <c r="B116" s="113"/>
      <c r="C116" s="114" t="s">
        <v>99</v>
      </c>
      <c r="D116" s="115" t="s">
        <v>58</v>
      </c>
      <c r="E116" s="115" t="s">
        <v>54</v>
      </c>
      <c r="F116" s="115" t="s">
        <v>55</v>
      </c>
      <c r="G116" s="115" t="s">
        <v>100</v>
      </c>
      <c r="H116" s="115" t="s">
        <v>101</v>
      </c>
      <c r="I116" s="115" t="s">
        <v>102</v>
      </c>
      <c r="J116" s="116" t="s">
        <v>94</v>
      </c>
      <c r="K116" s="117" t="s">
        <v>103</v>
      </c>
      <c r="L116" s="113"/>
      <c r="M116" s="61" t="s">
        <v>1</v>
      </c>
      <c r="N116" s="62" t="s">
        <v>37</v>
      </c>
      <c r="O116" s="62" t="s">
        <v>104</v>
      </c>
      <c r="P116" s="62" t="s">
        <v>105</v>
      </c>
      <c r="Q116" s="62" t="s">
        <v>106</v>
      </c>
      <c r="R116" s="62" t="s">
        <v>107</v>
      </c>
      <c r="S116" s="62" t="s">
        <v>108</v>
      </c>
      <c r="T116" s="63" t="s">
        <v>109</v>
      </c>
    </row>
    <row r="117" spans="2:65" s="1" customFormat="1" ht="22.7" customHeight="1" x14ac:dyDescent="0.25">
      <c r="B117" s="31"/>
      <c r="C117" s="66" t="s">
        <v>95</v>
      </c>
      <c r="J117" s="118">
        <f>BK117</f>
        <v>0</v>
      </c>
      <c r="L117" s="31"/>
      <c r="M117" s="64"/>
      <c r="N117" s="55"/>
      <c r="O117" s="55"/>
      <c r="P117" s="119">
        <f>P118</f>
        <v>0</v>
      </c>
      <c r="Q117" s="55"/>
      <c r="R117" s="119">
        <f>R118</f>
        <v>0</v>
      </c>
      <c r="S117" s="55"/>
      <c r="T117" s="120">
        <f>T118</f>
        <v>0</v>
      </c>
      <c r="AT117" s="16" t="s">
        <v>72</v>
      </c>
      <c r="AU117" s="16" t="s">
        <v>96</v>
      </c>
      <c r="BK117" s="121">
        <f>BK118</f>
        <v>0</v>
      </c>
    </row>
    <row r="118" spans="2:65" s="10" customFormat="1" ht="25.9" customHeight="1" x14ac:dyDescent="0.2">
      <c r="B118" s="122"/>
      <c r="D118" s="123" t="s">
        <v>72</v>
      </c>
      <c r="E118" s="124" t="s">
        <v>110</v>
      </c>
      <c r="F118" s="124" t="s">
        <v>79</v>
      </c>
      <c r="I118" s="125"/>
      <c r="J118" s="126">
        <f>BK118</f>
        <v>0</v>
      </c>
      <c r="L118" s="122"/>
      <c r="M118" s="127"/>
      <c r="P118" s="128">
        <f>SUM(P119:P123)</f>
        <v>0</v>
      </c>
      <c r="R118" s="128">
        <f>SUM(R119:R123)</f>
        <v>0</v>
      </c>
      <c r="T118" s="129">
        <f>SUM(T119:T123)</f>
        <v>0</v>
      </c>
      <c r="AR118" s="123" t="s">
        <v>81</v>
      </c>
      <c r="AT118" s="130" t="s">
        <v>72</v>
      </c>
      <c r="AU118" s="130" t="s">
        <v>73</v>
      </c>
      <c r="AY118" s="123" t="s">
        <v>111</v>
      </c>
      <c r="BK118" s="131">
        <f>SUM(BK119:BK123)</f>
        <v>0</v>
      </c>
    </row>
    <row r="119" spans="2:65" s="1" customFormat="1" ht="37.700000000000003" customHeight="1" x14ac:dyDescent="0.2">
      <c r="B119" s="31"/>
      <c r="C119" s="132" t="s">
        <v>81</v>
      </c>
      <c r="D119" s="132" t="s">
        <v>112</v>
      </c>
      <c r="E119" s="133" t="s">
        <v>113</v>
      </c>
      <c r="F119" s="134" t="s">
        <v>114</v>
      </c>
      <c r="G119" s="135" t="s">
        <v>115</v>
      </c>
      <c r="H119" s="136">
        <v>1</v>
      </c>
      <c r="I119" s="137"/>
      <c r="J119" s="138">
        <f>ROUND(I119*H119,2)</f>
        <v>0</v>
      </c>
      <c r="K119" s="139"/>
      <c r="L119" s="31"/>
      <c r="M119" s="140" t="s">
        <v>1</v>
      </c>
      <c r="N119" s="141" t="s">
        <v>39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116</v>
      </c>
      <c r="AT119" s="144" t="s">
        <v>112</v>
      </c>
      <c r="AU119" s="144" t="s">
        <v>81</v>
      </c>
      <c r="AY119" s="16" t="s">
        <v>111</v>
      </c>
      <c r="BE119" s="145">
        <f>IF(N119="základná",J119,0)</f>
        <v>0</v>
      </c>
      <c r="BF119" s="145">
        <f>IF(N119="znížená",J119,0)</f>
        <v>0</v>
      </c>
      <c r="BG119" s="145">
        <f>IF(N119="zákl. prenesená",J119,0)</f>
        <v>0</v>
      </c>
      <c r="BH119" s="145">
        <f>IF(N119="zníž. prenesená",J119,0)</f>
        <v>0</v>
      </c>
      <c r="BI119" s="145">
        <f>IF(N119="nulová",J119,0)</f>
        <v>0</v>
      </c>
      <c r="BJ119" s="16" t="s">
        <v>117</v>
      </c>
      <c r="BK119" s="145">
        <f>ROUND(I119*H119,2)</f>
        <v>0</v>
      </c>
      <c r="BL119" s="16" t="s">
        <v>116</v>
      </c>
      <c r="BM119" s="144" t="s">
        <v>118</v>
      </c>
    </row>
    <row r="120" spans="2:65" s="1" customFormat="1" ht="24.2" customHeight="1" x14ac:dyDescent="0.2">
      <c r="B120" s="31"/>
      <c r="C120" s="132" t="s">
        <v>117</v>
      </c>
      <c r="D120" s="132" t="s">
        <v>112</v>
      </c>
      <c r="E120" s="133" t="s">
        <v>119</v>
      </c>
      <c r="F120" s="134" t="s">
        <v>120</v>
      </c>
      <c r="G120" s="135" t="s">
        <v>115</v>
      </c>
      <c r="H120" s="136">
        <v>1</v>
      </c>
      <c r="I120" s="137"/>
      <c r="J120" s="138">
        <f t="shared" ref="J120:J123" si="0">ROUND(I120*H120,2)</f>
        <v>0</v>
      </c>
      <c r="K120" s="139"/>
      <c r="L120" s="31"/>
      <c r="M120" s="140" t="s">
        <v>1</v>
      </c>
      <c r="N120" s="141" t="s">
        <v>39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116</v>
      </c>
      <c r="AT120" s="144" t="s">
        <v>112</v>
      </c>
      <c r="AU120" s="144" t="s">
        <v>81</v>
      </c>
      <c r="AY120" s="16" t="s">
        <v>111</v>
      </c>
      <c r="BE120" s="145">
        <f>IF(N120="základná",J120,0)</f>
        <v>0</v>
      </c>
      <c r="BF120" s="145">
        <f>IF(N120="znížená",J120,0)</f>
        <v>0</v>
      </c>
      <c r="BG120" s="145">
        <f>IF(N120="zákl. prenesená",J120,0)</f>
        <v>0</v>
      </c>
      <c r="BH120" s="145">
        <f>IF(N120="zníž. prenesená",J120,0)</f>
        <v>0</v>
      </c>
      <c r="BI120" s="145">
        <f>IF(N120="nulová",J120,0)</f>
        <v>0</v>
      </c>
      <c r="BJ120" s="16" t="s">
        <v>117</v>
      </c>
      <c r="BK120" s="145">
        <f>ROUND(I120*H120,2)</f>
        <v>0</v>
      </c>
      <c r="BL120" s="16" t="s">
        <v>116</v>
      </c>
      <c r="BM120" s="144" t="s">
        <v>121</v>
      </c>
    </row>
    <row r="121" spans="2:65" s="1" customFormat="1" ht="24.2" customHeight="1" x14ac:dyDescent="0.2">
      <c r="B121" s="31"/>
      <c r="C121" s="132" t="s">
        <v>122</v>
      </c>
      <c r="D121" s="132" t="s">
        <v>112</v>
      </c>
      <c r="E121" s="133" t="s">
        <v>123</v>
      </c>
      <c r="F121" s="134" t="s">
        <v>124</v>
      </c>
      <c r="G121" s="135" t="s">
        <v>115</v>
      </c>
      <c r="H121" s="136">
        <v>1</v>
      </c>
      <c r="I121" s="137"/>
      <c r="J121" s="138">
        <f t="shared" si="0"/>
        <v>0</v>
      </c>
      <c r="K121" s="139"/>
      <c r="L121" s="31"/>
      <c r="M121" s="140" t="s">
        <v>1</v>
      </c>
      <c r="N121" s="141" t="s">
        <v>39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116</v>
      </c>
      <c r="AT121" s="144" t="s">
        <v>112</v>
      </c>
      <c r="AU121" s="144" t="s">
        <v>81</v>
      </c>
      <c r="AY121" s="16" t="s">
        <v>111</v>
      </c>
      <c r="BE121" s="145">
        <f>IF(N121="základná",J121,0)</f>
        <v>0</v>
      </c>
      <c r="BF121" s="145">
        <f>IF(N121="znížená",J121,0)</f>
        <v>0</v>
      </c>
      <c r="BG121" s="145">
        <f>IF(N121="zákl. prenesená",J121,0)</f>
        <v>0</v>
      </c>
      <c r="BH121" s="145">
        <f>IF(N121="zníž. prenesená",J121,0)</f>
        <v>0</v>
      </c>
      <c r="BI121" s="145">
        <f>IF(N121="nulová",J121,0)</f>
        <v>0</v>
      </c>
      <c r="BJ121" s="16" t="s">
        <v>117</v>
      </c>
      <c r="BK121" s="145">
        <f>ROUND(I121*H121,2)</f>
        <v>0</v>
      </c>
      <c r="BL121" s="16" t="s">
        <v>116</v>
      </c>
      <c r="BM121" s="144" t="s">
        <v>125</v>
      </c>
    </row>
    <row r="122" spans="2:65" s="1" customFormat="1" ht="16.5" customHeight="1" x14ac:dyDescent="0.2">
      <c r="B122" s="31"/>
      <c r="C122" s="132" t="s">
        <v>116</v>
      </c>
      <c r="D122" s="132" t="s">
        <v>112</v>
      </c>
      <c r="E122" s="133" t="s">
        <v>126</v>
      </c>
      <c r="F122" s="134" t="s">
        <v>127</v>
      </c>
      <c r="G122" s="135" t="s">
        <v>115</v>
      </c>
      <c r="H122" s="136">
        <v>1</v>
      </c>
      <c r="I122" s="137"/>
      <c r="J122" s="138">
        <f t="shared" si="0"/>
        <v>0</v>
      </c>
      <c r="K122" s="139"/>
      <c r="L122" s="31"/>
      <c r="M122" s="140" t="s">
        <v>1</v>
      </c>
      <c r="N122" s="141" t="s">
        <v>39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116</v>
      </c>
      <c r="AT122" s="144" t="s">
        <v>112</v>
      </c>
      <c r="AU122" s="144" t="s">
        <v>81</v>
      </c>
      <c r="AY122" s="16" t="s">
        <v>111</v>
      </c>
      <c r="BE122" s="145">
        <f>IF(N122="základná",J122,0)</f>
        <v>0</v>
      </c>
      <c r="BF122" s="145">
        <f>IF(N122="znížená",J122,0)</f>
        <v>0</v>
      </c>
      <c r="BG122" s="145">
        <f>IF(N122="zákl. prenesená",J122,0)</f>
        <v>0</v>
      </c>
      <c r="BH122" s="145">
        <f>IF(N122="zníž. prenesená",J122,0)</f>
        <v>0</v>
      </c>
      <c r="BI122" s="145">
        <f>IF(N122="nulová",J122,0)</f>
        <v>0</v>
      </c>
      <c r="BJ122" s="16" t="s">
        <v>117</v>
      </c>
      <c r="BK122" s="145">
        <f>ROUND(I122*H122,2)</f>
        <v>0</v>
      </c>
      <c r="BL122" s="16" t="s">
        <v>116</v>
      </c>
      <c r="BM122" s="144" t="s">
        <v>128</v>
      </c>
    </row>
    <row r="123" spans="2:65" s="1" customFormat="1" ht="24.2" customHeight="1" x14ac:dyDescent="0.2">
      <c r="B123" s="31"/>
      <c r="C123" s="132" t="s">
        <v>129</v>
      </c>
      <c r="D123" s="132" t="s">
        <v>112</v>
      </c>
      <c r="E123" s="133" t="s">
        <v>130</v>
      </c>
      <c r="F123" s="134" t="s">
        <v>131</v>
      </c>
      <c r="G123" s="135" t="s">
        <v>115</v>
      </c>
      <c r="H123" s="136">
        <v>1</v>
      </c>
      <c r="I123" s="137"/>
      <c r="J123" s="138">
        <f t="shared" si="0"/>
        <v>0</v>
      </c>
      <c r="K123" s="139"/>
      <c r="L123" s="31"/>
      <c r="M123" s="146" t="s">
        <v>1</v>
      </c>
      <c r="N123" s="147" t="s">
        <v>39</v>
      </c>
      <c r="O123" s="148"/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44" t="s">
        <v>116</v>
      </c>
      <c r="AT123" s="144" t="s">
        <v>112</v>
      </c>
      <c r="AU123" s="144" t="s">
        <v>81</v>
      </c>
      <c r="AY123" s="16" t="s">
        <v>111</v>
      </c>
      <c r="BE123" s="145">
        <f>IF(N123="základná",J123,0)</f>
        <v>0</v>
      </c>
      <c r="BF123" s="145">
        <f>IF(N123="znížená",J123,0)</f>
        <v>0</v>
      </c>
      <c r="BG123" s="145">
        <f>IF(N123="zákl. prenesená",J123,0)</f>
        <v>0</v>
      </c>
      <c r="BH123" s="145">
        <f>IF(N123="zníž. prenesená",J123,0)</f>
        <v>0</v>
      </c>
      <c r="BI123" s="145">
        <f>IF(N123="nulová",J123,0)</f>
        <v>0</v>
      </c>
      <c r="BJ123" s="16" t="s">
        <v>117</v>
      </c>
      <c r="BK123" s="145">
        <f>ROUND(I123*H123,2)</f>
        <v>0</v>
      </c>
      <c r="BL123" s="16" t="s">
        <v>116</v>
      </c>
      <c r="BM123" s="144" t="s">
        <v>132</v>
      </c>
    </row>
    <row r="124" spans="2:65" s="1" customFormat="1" ht="6.95" customHeight="1" x14ac:dyDescent="0.2"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1"/>
    </row>
  </sheetData>
  <sheetProtection formatColumns="0" formatRows="0" autoFilter="0"/>
  <autoFilter ref="C116:K123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85"/>
  <sheetViews>
    <sheetView showGridLines="0" topLeftCell="A102" workbookViewId="0">
      <selection activeCell="I131" sqref="I13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85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 x14ac:dyDescent="0.2">
      <c r="B4" s="19"/>
      <c r="D4" s="20" t="s">
        <v>89</v>
      </c>
      <c r="L4" s="19"/>
      <c r="M4" s="90" t="s">
        <v>9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4" t="str">
        <f>'Rekapitulácia stavby'!K6</f>
        <v>Nové zastávky MHD Petržalka (Panónska)</v>
      </c>
      <c r="F7" s="245"/>
      <c r="G7" s="245"/>
      <c r="H7" s="245"/>
      <c r="L7" s="19"/>
    </row>
    <row r="8" spans="2:46" s="1" customFormat="1" ht="12" customHeight="1" x14ac:dyDescent="0.2">
      <c r="B8" s="31"/>
      <c r="D8" s="26" t="s">
        <v>90</v>
      </c>
      <c r="L8" s="31"/>
    </row>
    <row r="9" spans="2:46" s="1" customFormat="1" ht="16.5" customHeight="1" x14ac:dyDescent="0.2">
      <c r="B9" s="31"/>
      <c r="E9" s="242" t="s">
        <v>133</v>
      </c>
      <c r="F9" s="243"/>
      <c r="G9" s="243"/>
      <c r="H9" s="243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1. 11. 2022</v>
      </c>
      <c r="L12" s="31"/>
    </row>
    <row r="13" spans="2:46" s="1" customFormat="1" ht="10.7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7" t="str">
        <f>'Rekapitulácia stavby'!E14</f>
        <v>Vyplň údaj</v>
      </c>
      <c r="F18" s="248"/>
      <c r="G18" s="248"/>
      <c r="H18" s="248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 x14ac:dyDescent="0.2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32</v>
      </c>
      <c r="L26" s="31"/>
    </row>
    <row r="27" spans="2:12" s="7" customFormat="1" ht="16.5" customHeight="1" x14ac:dyDescent="0.2">
      <c r="B27" s="91"/>
      <c r="E27" s="249" t="s">
        <v>1</v>
      </c>
      <c r="F27" s="249"/>
      <c r="G27" s="249"/>
      <c r="H27" s="249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33</v>
      </c>
      <c r="J30" s="68">
        <f>ROUND(J128,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 x14ac:dyDescent="0.2">
      <c r="B33" s="31"/>
      <c r="D33" s="57" t="s">
        <v>37</v>
      </c>
      <c r="E33" s="36" t="s">
        <v>38</v>
      </c>
      <c r="F33" s="93">
        <f>ROUND((SUM(BE128:BE384)),  2)</f>
        <v>0</v>
      </c>
      <c r="G33" s="94"/>
      <c r="H33" s="94"/>
      <c r="I33" s="95">
        <v>0.2</v>
      </c>
      <c r="J33" s="93">
        <f>ROUND(((SUM(BE128:BE384))*I33),  2)</f>
        <v>0</v>
      </c>
      <c r="L33" s="31"/>
    </row>
    <row r="34" spans="2:12" s="1" customFormat="1" ht="14.45" customHeight="1" x14ac:dyDescent="0.2">
      <c r="B34" s="31"/>
      <c r="E34" s="36" t="s">
        <v>39</v>
      </c>
      <c r="F34" s="93">
        <f>ROUND((SUM(BF128:BF384)),  2)</f>
        <v>0</v>
      </c>
      <c r="G34" s="94"/>
      <c r="H34" s="94"/>
      <c r="I34" s="95">
        <v>0.2</v>
      </c>
      <c r="J34" s="93">
        <f>ROUND(((SUM(BF128:BF384))*I34),  2)</f>
        <v>0</v>
      </c>
      <c r="L34" s="31"/>
    </row>
    <row r="35" spans="2:12" s="1" customFormat="1" ht="14.45" hidden="1" customHeight="1" x14ac:dyDescent="0.2">
      <c r="B35" s="31"/>
      <c r="E35" s="26" t="s">
        <v>40</v>
      </c>
      <c r="F35" s="96">
        <f>ROUND((SUM(BG128:BG384)),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41</v>
      </c>
      <c r="F36" s="96">
        <f>ROUND((SUM(BH128:BH384)),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42</v>
      </c>
      <c r="F37" s="93">
        <f>ROUND((SUM(BI128:BI384)),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ROUND(J128, 2)*1.23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92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4" t="str">
        <f>E7</f>
        <v>Nové zastávky MHD Petržalka (Panónska)</v>
      </c>
      <c r="F85" s="245"/>
      <c r="G85" s="245"/>
      <c r="H85" s="245"/>
      <c r="L85" s="31"/>
    </row>
    <row r="86" spans="2:47" s="1" customFormat="1" ht="12" customHeight="1" x14ac:dyDescent="0.2">
      <c r="B86" s="31"/>
      <c r="C86" s="26" t="s">
        <v>90</v>
      </c>
      <c r="L86" s="31"/>
    </row>
    <row r="87" spans="2:47" s="1" customFormat="1" ht="16.5" customHeight="1" x14ac:dyDescent="0.2">
      <c r="B87" s="31"/>
      <c r="E87" s="242" t="str">
        <f>E9</f>
        <v>SO 03 - Zastávka MHD Panónska</v>
      </c>
      <c r="F87" s="243"/>
      <c r="G87" s="243"/>
      <c r="H87" s="243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Bratislava - Petržalka</v>
      </c>
      <c r="I89" s="26" t="s">
        <v>21</v>
      </c>
      <c r="J89" s="54" t="str">
        <f>IF(J12="","",J12)</f>
        <v>1. 11. 2022</v>
      </c>
      <c r="L89" s="31"/>
    </row>
    <row r="90" spans="2:47" s="1" customFormat="1" ht="6.95" customHeight="1" x14ac:dyDescent="0.2">
      <c r="B90" s="31"/>
      <c r="L90" s="31"/>
    </row>
    <row r="91" spans="2:47" s="1" customFormat="1" ht="15.2" customHeight="1" x14ac:dyDescent="0.2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7" customHeight="1" x14ac:dyDescent="0.2">
      <c r="B96" s="31"/>
      <c r="C96" s="108" t="s">
        <v>95</v>
      </c>
      <c r="J96" s="68">
        <f>J128</f>
        <v>0</v>
      </c>
      <c r="L96" s="31"/>
      <c r="AU96" s="16" t="s">
        <v>96</v>
      </c>
    </row>
    <row r="97" spans="2:12" s="8" customFormat="1" ht="24.95" customHeight="1" x14ac:dyDescent="0.2">
      <c r="B97" s="109"/>
      <c r="D97" s="110" t="s">
        <v>134</v>
      </c>
      <c r="E97" s="111"/>
      <c r="F97" s="111"/>
      <c r="G97" s="111"/>
      <c r="H97" s="111"/>
      <c r="I97" s="111"/>
      <c r="J97" s="112">
        <f>J129</f>
        <v>0</v>
      </c>
      <c r="L97" s="109"/>
    </row>
    <row r="98" spans="2:12" s="11" customFormat="1" ht="19.899999999999999" customHeight="1" x14ac:dyDescent="0.2">
      <c r="B98" s="151"/>
      <c r="D98" s="152" t="s">
        <v>135</v>
      </c>
      <c r="E98" s="153"/>
      <c r="F98" s="153"/>
      <c r="G98" s="153"/>
      <c r="H98" s="153"/>
      <c r="I98" s="153"/>
      <c r="J98" s="154">
        <f>J130</f>
        <v>0</v>
      </c>
      <c r="L98" s="151"/>
    </row>
    <row r="99" spans="2:12" s="11" customFormat="1" ht="19.899999999999999" customHeight="1" x14ac:dyDescent="0.2">
      <c r="B99" s="151"/>
      <c r="D99" s="152" t="s">
        <v>136</v>
      </c>
      <c r="E99" s="153"/>
      <c r="F99" s="153"/>
      <c r="G99" s="153"/>
      <c r="H99" s="153"/>
      <c r="I99" s="153"/>
      <c r="J99" s="154">
        <f>J209</f>
        <v>0</v>
      </c>
      <c r="L99" s="151"/>
    </row>
    <row r="100" spans="2:12" s="11" customFormat="1" ht="19.899999999999999" customHeight="1" x14ac:dyDescent="0.2">
      <c r="B100" s="151"/>
      <c r="D100" s="152" t="s">
        <v>137</v>
      </c>
      <c r="E100" s="153"/>
      <c r="F100" s="153"/>
      <c r="G100" s="153"/>
      <c r="H100" s="153"/>
      <c r="I100" s="153"/>
      <c r="J100" s="154">
        <f>J229</f>
        <v>0</v>
      </c>
      <c r="L100" s="151"/>
    </row>
    <row r="101" spans="2:12" s="11" customFormat="1" ht="19.899999999999999" customHeight="1" x14ac:dyDescent="0.2">
      <c r="B101" s="151"/>
      <c r="D101" s="152" t="s">
        <v>138</v>
      </c>
      <c r="E101" s="153"/>
      <c r="F101" s="153"/>
      <c r="G101" s="153"/>
      <c r="H101" s="153"/>
      <c r="I101" s="153"/>
      <c r="J101" s="154">
        <f>J235</f>
        <v>0</v>
      </c>
      <c r="L101" s="151"/>
    </row>
    <row r="102" spans="2:12" s="11" customFormat="1" ht="19.899999999999999" customHeight="1" x14ac:dyDescent="0.2">
      <c r="B102" s="151"/>
      <c r="D102" s="152" t="s">
        <v>139</v>
      </c>
      <c r="E102" s="153"/>
      <c r="F102" s="153"/>
      <c r="G102" s="153"/>
      <c r="H102" s="153"/>
      <c r="I102" s="153"/>
      <c r="J102" s="154">
        <f>J277</f>
        <v>0</v>
      </c>
      <c r="L102" s="151"/>
    </row>
    <row r="103" spans="2:12" s="11" customFormat="1" ht="19.899999999999999" customHeight="1" x14ac:dyDescent="0.2">
      <c r="B103" s="151"/>
      <c r="D103" s="152" t="s">
        <v>140</v>
      </c>
      <c r="E103" s="153"/>
      <c r="F103" s="153"/>
      <c r="G103" s="153"/>
      <c r="H103" s="153"/>
      <c r="I103" s="153"/>
      <c r="J103" s="154">
        <f>J280</f>
        <v>0</v>
      </c>
      <c r="L103" s="151"/>
    </row>
    <row r="104" spans="2:12" s="11" customFormat="1" ht="19.899999999999999" customHeight="1" x14ac:dyDescent="0.2">
      <c r="B104" s="151"/>
      <c r="D104" s="152" t="s">
        <v>141</v>
      </c>
      <c r="E104" s="153"/>
      <c r="F104" s="153"/>
      <c r="G104" s="153"/>
      <c r="H104" s="153"/>
      <c r="I104" s="153"/>
      <c r="J104" s="154">
        <f>J367</f>
        <v>0</v>
      </c>
      <c r="L104" s="151"/>
    </row>
    <row r="105" spans="2:12" s="8" customFormat="1" ht="24.95" customHeight="1" x14ac:dyDescent="0.2">
      <c r="B105" s="109"/>
      <c r="D105" s="110" t="s">
        <v>142</v>
      </c>
      <c r="E105" s="111"/>
      <c r="F105" s="111"/>
      <c r="G105" s="111"/>
      <c r="H105" s="111"/>
      <c r="I105" s="111"/>
      <c r="J105" s="112">
        <f>J369</f>
        <v>0</v>
      </c>
      <c r="L105" s="109"/>
    </row>
    <row r="106" spans="2:12" s="11" customFormat="1" ht="19.899999999999999" customHeight="1" x14ac:dyDescent="0.2">
      <c r="B106" s="151"/>
      <c r="D106" s="152" t="s">
        <v>143</v>
      </c>
      <c r="E106" s="153"/>
      <c r="F106" s="153"/>
      <c r="G106" s="153"/>
      <c r="H106" s="153"/>
      <c r="I106" s="153"/>
      <c r="J106" s="154">
        <f>J370</f>
        <v>0</v>
      </c>
      <c r="L106" s="151"/>
    </row>
    <row r="107" spans="2:12" s="8" customFormat="1" ht="24.95" customHeight="1" x14ac:dyDescent="0.2">
      <c r="B107" s="109"/>
      <c r="D107" s="110" t="s">
        <v>144</v>
      </c>
      <c r="E107" s="111"/>
      <c r="F107" s="111"/>
      <c r="G107" s="111"/>
      <c r="H107" s="111"/>
      <c r="I107" s="111"/>
      <c r="J107" s="112">
        <f>J379</f>
        <v>0</v>
      </c>
      <c r="L107" s="109"/>
    </row>
    <row r="108" spans="2:12" s="11" customFormat="1" ht="19.899999999999999" customHeight="1" x14ac:dyDescent="0.2">
      <c r="B108" s="151"/>
      <c r="D108" s="152" t="s">
        <v>145</v>
      </c>
      <c r="E108" s="153"/>
      <c r="F108" s="153"/>
      <c r="G108" s="153"/>
      <c r="H108" s="153"/>
      <c r="I108" s="153"/>
      <c r="J108" s="154">
        <f>J380</f>
        <v>0</v>
      </c>
      <c r="L108" s="151"/>
    </row>
    <row r="109" spans="2:12" s="1" customFormat="1" ht="21.75" customHeight="1" x14ac:dyDescent="0.2">
      <c r="B109" s="31"/>
      <c r="L109" s="31"/>
    </row>
    <row r="110" spans="2:12" s="1" customFormat="1" ht="6.95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1"/>
    </row>
    <row r="114" spans="2:63" s="1" customFormat="1" ht="6.95" customHeight="1" x14ac:dyDescent="0.2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1"/>
    </row>
    <row r="115" spans="2:63" s="1" customFormat="1" ht="24.95" customHeight="1" x14ac:dyDescent="0.2">
      <c r="B115" s="31"/>
      <c r="C115" s="20" t="s">
        <v>98</v>
      </c>
      <c r="L115" s="31"/>
    </row>
    <row r="116" spans="2:63" s="1" customFormat="1" ht="6.95" customHeight="1" x14ac:dyDescent="0.2">
      <c r="B116" s="31"/>
      <c r="L116" s="31"/>
    </row>
    <row r="117" spans="2:63" s="1" customFormat="1" ht="12" customHeight="1" x14ac:dyDescent="0.2">
      <c r="B117" s="31"/>
      <c r="C117" s="26" t="s">
        <v>15</v>
      </c>
      <c r="L117" s="31"/>
    </row>
    <row r="118" spans="2:63" s="1" customFormat="1" ht="16.5" customHeight="1" x14ac:dyDescent="0.2">
      <c r="B118" s="31"/>
      <c r="E118" s="244" t="str">
        <f>E7</f>
        <v>Nové zastávky MHD Petržalka (Panónska)</v>
      </c>
      <c r="F118" s="245"/>
      <c r="G118" s="245"/>
      <c r="H118" s="245"/>
      <c r="L118" s="31"/>
    </row>
    <row r="119" spans="2:63" s="1" customFormat="1" ht="12" customHeight="1" x14ac:dyDescent="0.2">
      <c r="B119" s="31"/>
      <c r="C119" s="26" t="s">
        <v>90</v>
      </c>
      <c r="L119" s="31"/>
    </row>
    <row r="120" spans="2:63" s="1" customFormat="1" ht="16.5" customHeight="1" x14ac:dyDescent="0.2">
      <c r="B120" s="31"/>
      <c r="E120" s="242" t="str">
        <f>E9</f>
        <v>SO 03 - Zastávka MHD Panónska</v>
      </c>
      <c r="F120" s="243"/>
      <c r="G120" s="243"/>
      <c r="H120" s="243"/>
      <c r="L120" s="31"/>
    </row>
    <row r="121" spans="2:63" s="1" customFormat="1" ht="6.95" customHeight="1" x14ac:dyDescent="0.2">
      <c r="B121" s="31"/>
      <c r="L121" s="31"/>
    </row>
    <row r="122" spans="2:63" s="1" customFormat="1" ht="12" customHeight="1" x14ac:dyDescent="0.2">
      <c r="B122" s="31"/>
      <c r="C122" s="26" t="s">
        <v>19</v>
      </c>
      <c r="F122" s="24" t="str">
        <f>F12</f>
        <v>Bratislava - Petržalka</v>
      </c>
      <c r="I122" s="26" t="s">
        <v>21</v>
      </c>
      <c r="J122" s="54" t="str">
        <f>IF(J12="","",J12)</f>
        <v>1. 11. 2022</v>
      </c>
      <c r="L122" s="31"/>
    </row>
    <row r="123" spans="2:63" s="1" customFormat="1" ht="6.95" customHeight="1" x14ac:dyDescent="0.2">
      <c r="B123" s="31"/>
      <c r="L123" s="31"/>
    </row>
    <row r="124" spans="2:63" s="1" customFormat="1" ht="15.2" customHeight="1" x14ac:dyDescent="0.2">
      <c r="B124" s="31"/>
      <c r="C124" s="26" t="s">
        <v>23</v>
      </c>
      <c r="F124" s="24" t="str">
        <f>E15</f>
        <v xml:space="preserve"> </v>
      </c>
      <c r="I124" s="26" t="s">
        <v>29</v>
      </c>
      <c r="J124" s="29" t="str">
        <f>E21</f>
        <v xml:space="preserve"> </v>
      </c>
      <c r="L124" s="31"/>
    </row>
    <row r="125" spans="2:63" s="1" customFormat="1" ht="15.2" customHeight="1" x14ac:dyDescent="0.2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 x14ac:dyDescent="0.2">
      <c r="B126" s="31"/>
      <c r="L126" s="31"/>
    </row>
    <row r="127" spans="2:63" s="9" customFormat="1" ht="29.25" customHeight="1" x14ac:dyDescent="0.2">
      <c r="B127" s="113"/>
      <c r="C127" s="114" t="s">
        <v>99</v>
      </c>
      <c r="D127" s="115" t="s">
        <v>58</v>
      </c>
      <c r="E127" s="115" t="s">
        <v>54</v>
      </c>
      <c r="F127" s="115" t="s">
        <v>55</v>
      </c>
      <c r="G127" s="115" t="s">
        <v>100</v>
      </c>
      <c r="H127" s="115" t="s">
        <v>101</v>
      </c>
      <c r="I127" s="115" t="s">
        <v>102</v>
      </c>
      <c r="J127" s="116" t="s">
        <v>94</v>
      </c>
      <c r="K127" s="117" t="s">
        <v>103</v>
      </c>
      <c r="L127" s="113"/>
      <c r="M127" s="61" t="s">
        <v>1</v>
      </c>
      <c r="N127" s="62" t="s">
        <v>37</v>
      </c>
      <c r="O127" s="62" t="s">
        <v>104</v>
      </c>
      <c r="P127" s="62" t="s">
        <v>105</v>
      </c>
      <c r="Q127" s="62" t="s">
        <v>106</v>
      </c>
      <c r="R127" s="62" t="s">
        <v>107</v>
      </c>
      <c r="S127" s="62" t="s">
        <v>108</v>
      </c>
      <c r="T127" s="63" t="s">
        <v>109</v>
      </c>
    </row>
    <row r="128" spans="2:63" s="1" customFormat="1" ht="22.7" customHeight="1" x14ac:dyDescent="0.25">
      <c r="B128" s="31"/>
      <c r="C128" s="66" t="s">
        <v>95</v>
      </c>
      <c r="J128" s="118">
        <f>BK128</f>
        <v>0</v>
      </c>
      <c r="L128" s="31"/>
      <c r="M128" s="64"/>
      <c r="N128" s="55"/>
      <c r="O128" s="55"/>
      <c r="P128" s="119">
        <f>P129+P369+P379</f>
        <v>0</v>
      </c>
      <c r="Q128" s="55"/>
      <c r="R128" s="119">
        <f>R129+R369+R379</f>
        <v>1323.9097689299999</v>
      </c>
      <c r="S128" s="55"/>
      <c r="T128" s="120">
        <f>T129+T369+T379</f>
        <v>459.64699999999999</v>
      </c>
      <c r="AT128" s="16" t="s">
        <v>72</v>
      </c>
      <c r="AU128" s="16" t="s">
        <v>96</v>
      </c>
      <c r="BK128" s="121">
        <f>BK129+BK369+BK379</f>
        <v>0</v>
      </c>
    </row>
    <row r="129" spans="2:65" s="10" customFormat="1" ht="25.9" customHeight="1" x14ac:dyDescent="0.2">
      <c r="B129" s="122"/>
      <c r="D129" s="123" t="s">
        <v>72</v>
      </c>
      <c r="E129" s="124" t="s">
        <v>146</v>
      </c>
      <c r="F129" s="124" t="s">
        <v>147</v>
      </c>
      <c r="I129" s="125"/>
      <c r="J129" s="126">
        <f>BK129</f>
        <v>0</v>
      </c>
      <c r="L129" s="122"/>
      <c r="M129" s="127"/>
      <c r="P129" s="128">
        <f>P130+P209+P229+P235+P277+P280+P367</f>
        <v>0</v>
      </c>
      <c r="R129" s="128">
        <f>R130+R209+R229+R235+R277+R280+R367</f>
        <v>1323.27276893</v>
      </c>
      <c r="T129" s="129">
        <f>T130+T209+T229+T235+T277+T280+T367</f>
        <v>459.64699999999999</v>
      </c>
      <c r="AR129" s="123" t="s">
        <v>81</v>
      </c>
      <c r="AT129" s="130" t="s">
        <v>72</v>
      </c>
      <c r="AU129" s="130" t="s">
        <v>73</v>
      </c>
      <c r="AY129" s="123" t="s">
        <v>111</v>
      </c>
      <c r="BK129" s="131">
        <f>BK130+BK209+BK229+BK235+BK277+BK280+BK367</f>
        <v>0</v>
      </c>
    </row>
    <row r="130" spans="2:65" s="10" customFormat="1" ht="22.7" customHeight="1" x14ac:dyDescent="0.2">
      <c r="B130" s="122"/>
      <c r="D130" s="123" t="s">
        <v>72</v>
      </c>
      <c r="E130" s="155" t="s">
        <v>81</v>
      </c>
      <c r="F130" s="155" t="s">
        <v>148</v>
      </c>
      <c r="I130" s="125"/>
      <c r="J130" s="156">
        <f>BK130</f>
        <v>0</v>
      </c>
      <c r="L130" s="122"/>
      <c r="M130" s="127"/>
      <c r="P130" s="128">
        <f>SUM(P131:P208)</f>
        <v>0</v>
      </c>
      <c r="R130" s="128">
        <f>SUM(R131:R208)</f>
        <v>276.82084600000002</v>
      </c>
      <c r="T130" s="129">
        <f>SUM(T131:T208)</f>
        <v>428.77499999999998</v>
      </c>
      <c r="AR130" s="123" t="s">
        <v>81</v>
      </c>
      <c r="AT130" s="130" t="s">
        <v>72</v>
      </c>
      <c r="AU130" s="130" t="s">
        <v>81</v>
      </c>
      <c r="AY130" s="123" t="s">
        <v>111</v>
      </c>
      <c r="BK130" s="131">
        <f>SUM(BK131:BK208)</f>
        <v>0</v>
      </c>
    </row>
    <row r="131" spans="2:65" s="1" customFormat="1" ht="24.2" customHeight="1" x14ac:dyDescent="0.2">
      <c r="B131" s="31"/>
      <c r="C131" s="132" t="s">
        <v>81</v>
      </c>
      <c r="D131" s="132" t="s">
        <v>112</v>
      </c>
      <c r="E131" s="133" t="s">
        <v>149</v>
      </c>
      <c r="F131" s="134" t="s">
        <v>150</v>
      </c>
      <c r="G131" s="135" t="s">
        <v>151</v>
      </c>
      <c r="H131" s="136">
        <v>10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39</v>
      </c>
      <c r="P131" s="142">
        <f>O131*H131</f>
        <v>0</v>
      </c>
      <c r="Q131" s="142">
        <v>0</v>
      </c>
      <c r="R131" s="142">
        <f>Q131*H131</f>
        <v>0</v>
      </c>
      <c r="S131" s="142">
        <v>0.26</v>
      </c>
      <c r="T131" s="143">
        <f>S131*H131</f>
        <v>2.6</v>
      </c>
      <c r="AR131" s="144" t="s">
        <v>116</v>
      </c>
      <c r="AT131" s="144" t="s">
        <v>112</v>
      </c>
      <c r="AU131" s="144" t="s">
        <v>117</v>
      </c>
      <c r="AY131" s="16" t="s">
        <v>111</v>
      </c>
      <c r="BE131" s="145">
        <f>IF(N131="základná",J131,0)</f>
        <v>0</v>
      </c>
      <c r="BF131" s="145">
        <f>IF(N131="znížená",J131,0)</f>
        <v>0</v>
      </c>
      <c r="BG131" s="145">
        <f>IF(N131="zákl. prenesená",J131,0)</f>
        <v>0</v>
      </c>
      <c r="BH131" s="145">
        <f>IF(N131="zníž. prenesená",J131,0)</f>
        <v>0</v>
      </c>
      <c r="BI131" s="145">
        <f>IF(N131="nulová",J131,0)</f>
        <v>0</v>
      </c>
      <c r="BJ131" s="16" t="s">
        <v>117</v>
      </c>
      <c r="BK131" s="145">
        <f>ROUND(I131*H131,2)</f>
        <v>0</v>
      </c>
      <c r="BL131" s="16" t="s">
        <v>116</v>
      </c>
      <c r="BM131" s="144" t="s">
        <v>152</v>
      </c>
    </row>
    <row r="132" spans="2:65" s="12" customFormat="1" x14ac:dyDescent="0.2">
      <c r="B132" s="157"/>
      <c r="D132" s="158" t="s">
        <v>153</v>
      </c>
      <c r="E132" s="159" t="s">
        <v>1</v>
      </c>
      <c r="F132" s="160" t="s">
        <v>154</v>
      </c>
      <c r="H132" s="161">
        <v>10</v>
      </c>
      <c r="I132" s="162"/>
      <c r="L132" s="157"/>
      <c r="M132" s="163"/>
      <c r="T132" s="164"/>
      <c r="AT132" s="159" t="s">
        <v>153</v>
      </c>
      <c r="AU132" s="159" t="s">
        <v>117</v>
      </c>
      <c r="AV132" s="12" t="s">
        <v>117</v>
      </c>
      <c r="AW132" s="12" t="s">
        <v>30</v>
      </c>
      <c r="AX132" s="12" t="s">
        <v>81</v>
      </c>
      <c r="AY132" s="159" t="s">
        <v>111</v>
      </c>
    </row>
    <row r="133" spans="2:65" s="1" customFormat="1" ht="37.700000000000003" customHeight="1" x14ac:dyDescent="0.2">
      <c r="B133" s="31"/>
      <c r="C133" s="132" t="s">
        <v>117</v>
      </c>
      <c r="D133" s="132" t="s">
        <v>112</v>
      </c>
      <c r="E133" s="133" t="s">
        <v>155</v>
      </c>
      <c r="F133" s="134" t="s">
        <v>156</v>
      </c>
      <c r="G133" s="135" t="s">
        <v>151</v>
      </c>
      <c r="H133" s="136">
        <v>423</v>
      </c>
      <c r="I133" s="137"/>
      <c r="J133" s="138">
        <f>ROUND(I133*H133,2)</f>
        <v>0</v>
      </c>
      <c r="K133" s="139"/>
      <c r="L133" s="31"/>
      <c r="M133" s="140" t="s">
        <v>1</v>
      </c>
      <c r="N133" s="141" t="s">
        <v>39</v>
      </c>
      <c r="P133" s="142">
        <f>O133*H133</f>
        <v>0</v>
      </c>
      <c r="Q133" s="142">
        <v>1E-4</v>
      </c>
      <c r="R133" s="142">
        <f>Q133*H133</f>
        <v>4.2300000000000004E-2</v>
      </c>
      <c r="S133" s="142">
        <v>0.125</v>
      </c>
      <c r="T133" s="143">
        <f>S133*H133</f>
        <v>52.875</v>
      </c>
      <c r="AR133" s="144" t="s">
        <v>116</v>
      </c>
      <c r="AT133" s="144" t="s">
        <v>112</v>
      </c>
      <c r="AU133" s="144" t="s">
        <v>117</v>
      </c>
      <c r="AY133" s="16" t="s">
        <v>111</v>
      </c>
      <c r="BE133" s="145">
        <f>IF(N133="základná",J133,0)</f>
        <v>0</v>
      </c>
      <c r="BF133" s="145">
        <f>IF(N133="znížená",J133,0)</f>
        <v>0</v>
      </c>
      <c r="BG133" s="145">
        <f>IF(N133="zákl. prenesená",J133,0)</f>
        <v>0</v>
      </c>
      <c r="BH133" s="145">
        <f>IF(N133="zníž. prenesená",J133,0)</f>
        <v>0</v>
      </c>
      <c r="BI133" s="145">
        <f>IF(N133="nulová",J133,0)</f>
        <v>0</v>
      </c>
      <c r="BJ133" s="16" t="s">
        <v>117</v>
      </c>
      <c r="BK133" s="145">
        <f>ROUND(I133*H133,2)</f>
        <v>0</v>
      </c>
      <c r="BL133" s="16" t="s">
        <v>116</v>
      </c>
      <c r="BM133" s="144" t="s">
        <v>157</v>
      </c>
    </row>
    <row r="134" spans="2:65" s="12" customFormat="1" x14ac:dyDescent="0.2">
      <c r="B134" s="157"/>
      <c r="D134" s="158" t="s">
        <v>153</v>
      </c>
      <c r="E134" s="159" t="s">
        <v>1</v>
      </c>
      <c r="F134" s="160" t="s">
        <v>158</v>
      </c>
      <c r="H134" s="161">
        <v>165</v>
      </c>
      <c r="I134" s="162"/>
      <c r="L134" s="157"/>
      <c r="M134" s="163"/>
      <c r="T134" s="164"/>
      <c r="AT134" s="159" t="s">
        <v>153</v>
      </c>
      <c r="AU134" s="159" t="s">
        <v>117</v>
      </c>
      <c r="AV134" s="12" t="s">
        <v>117</v>
      </c>
      <c r="AW134" s="12" t="s">
        <v>30</v>
      </c>
      <c r="AX134" s="12" t="s">
        <v>73</v>
      </c>
      <c r="AY134" s="159" t="s">
        <v>111</v>
      </c>
    </row>
    <row r="135" spans="2:65" s="12" customFormat="1" x14ac:dyDescent="0.2">
      <c r="B135" s="157"/>
      <c r="D135" s="158" t="s">
        <v>153</v>
      </c>
      <c r="E135" s="159" t="s">
        <v>1</v>
      </c>
      <c r="F135" s="160" t="s">
        <v>159</v>
      </c>
      <c r="H135" s="161">
        <v>258</v>
      </c>
      <c r="I135" s="162"/>
      <c r="L135" s="157"/>
      <c r="M135" s="163"/>
      <c r="T135" s="164"/>
      <c r="AT135" s="159" t="s">
        <v>153</v>
      </c>
      <c r="AU135" s="159" t="s">
        <v>117</v>
      </c>
      <c r="AV135" s="12" t="s">
        <v>117</v>
      </c>
      <c r="AW135" s="12" t="s">
        <v>30</v>
      </c>
      <c r="AX135" s="12" t="s">
        <v>73</v>
      </c>
      <c r="AY135" s="159" t="s">
        <v>111</v>
      </c>
    </row>
    <row r="136" spans="2:65" s="13" customFormat="1" x14ac:dyDescent="0.2">
      <c r="B136" s="165"/>
      <c r="D136" s="158" t="s">
        <v>153</v>
      </c>
      <c r="E136" s="166" t="s">
        <v>1</v>
      </c>
      <c r="F136" s="167" t="s">
        <v>160</v>
      </c>
      <c r="H136" s="168">
        <v>423</v>
      </c>
      <c r="I136" s="169"/>
      <c r="L136" s="165"/>
      <c r="M136" s="170"/>
      <c r="T136" s="171"/>
      <c r="AT136" s="166" t="s">
        <v>153</v>
      </c>
      <c r="AU136" s="166" t="s">
        <v>117</v>
      </c>
      <c r="AV136" s="13" t="s">
        <v>116</v>
      </c>
      <c r="AW136" s="13" t="s">
        <v>30</v>
      </c>
      <c r="AX136" s="13" t="s">
        <v>81</v>
      </c>
      <c r="AY136" s="166" t="s">
        <v>111</v>
      </c>
    </row>
    <row r="137" spans="2:65" s="1" customFormat="1" ht="37.700000000000003" customHeight="1" x14ac:dyDescent="0.2">
      <c r="B137" s="31"/>
      <c r="C137" s="132" t="s">
        <v>122</v>
      </c>
      <c r="D137" s="132" t="s">
        <v>112</v>
      </c>
      <c r="E137" s="133" t="s">
        <v>161</v>
      </c>
      <c r="F137" s="134" t="s">
        <v>162</v>
      </c>
      <c r="G137" s="135" t="s">
        <v>151</v>
      </c>
      <c r="H137" s="136">
        <v>382</v>
      </c>
      <c r="I137" s="137"/>
      <c r="J137" s="138">
        <f>ROUND(I137*H137,2)</f>
        <v>0</v>
      </c>
      <c r="K137" s="139"/>
      <c r="L137" s="31"/>
      <c r="M137" s="140" t="s">
        <v>1</v>
      </c>
      <c r="N137" s="141" t="s">
        <v>39</v>
      </c>
      <c r="P137" s="142">
        <f>O137*H137</f>
        <v>0</v>
      </c>
      <c r="Q137" s="142">
        <v>1.9000000000000001E-4</v>
      </c>
      <c r="R137" s="142">
        <f>Q137*H137</f>
        <v>7.2580000000000006E-2</v>
      </c>
      <c r="S137" s="142">
        <v>0.25</v>
      </c>
      <c r="T137" s="143">
        <f>S137*H137</f>
        <v>95.5</v>
      </c>
      <c r="AR137" s="144" t="s">
        <v>116</v>
      </c>
      <c r="AT137" s="144" t="s">
        <v>112</v>
      </c>
      <c r="AU137" s="144" t="s">
        <v>117</v>
      </c>
      <c r="AY137" s="16" t="s">
        <v>111</v>
      </c>
      <c r="BE137" s="145">
        <f>IF(N137="základná",J137,0)</f>
        <v>0</v>
      </c>
      <c r="BF137" s="145">
        <f>IF(N137="znížená",J137,0)</f>
        <v>0</v>
      </c>
      <c r="BG137" s="145">
        <f>IF(N137="zákl. prenesená",J137,0)</f>
        <v>0</v>
      </c>
      <c r="BH137" s="145">
        <f>IF(N137="zníž. prenesená",J137,0)</f>
        <v>0</v>
      </c>
      <c r="BI137" s="145">
        <f>IF(N137="nulová",J137,0)</f>
        <v>0</v>
      </c>
      <c r="BJ137" s="16" t="s">
        <v>117</v>
      </c>
      <c r="BK137" s="145">
        <f>ROUND(I137*H137,2)</f>
        <v>0</v>
      </c>
      <c r="BL137" s="16" t="s">
        <v>116</v>
      </c>
      <c r="BM137" s="144" t="s">
        <v>163</v>
      </c>
    </row>
    <row r="138" spans="2:65" s="12" customFormat="1" x14ac:dyDescent="0.2">
      <c r="B138" s="157"/>
      <c r="D138" s="158" t="s">
        <v>153</v>
      </c>
      <c r="E138" s="159" t="s">
        <v>1</v>
      </c>
      <c r="F138" s="160" t="s">
        <v>158</v>
      </c>
      <c r="H138" s="161">
        <v>165</v>
      </c>
      <c r="I138" s="162"/>
      <c r="L138" s="157"/>
      <c r="M138" s="163"/>
      <c r="T138" s="164"/>
      <c r="AT138" s="159" t="s">
        <v>153</v>
      </c>
      <c r="AU138" s="159" t="s">
        <v>117</v>
      </c>
      <c r="AV138" s="12" t="s">
        <v>117</v>
      </c>
      <c r="AW138" s="12" t="s">
        <v>30</v>
      </c>
      <c r="AX138" s="12" t="s">
        <v>73</v>
      </c>
      <c r="AY138" s="159" t="s">
        <v>111</v>
      </c>
    </row>
    <row r="139" spans="2:65" s="12" customFormat="1" x14ac:dyDescent="0.2">
      <c r="B139" s="157"/>
      <c r="D139" s="158" t="s">
        <v>153</v>
      </c>
      <c r="E139" s="159" t="s">
        <v>1</v>
      </c>
      <c r="F139" s="160" t="s">
        <v>164</v>
      </c>
      <c r="H139" s="161">
        <v>217</v>
      </c>
      <c r="I139" s="162"/>
      <c r="L139" s="157"/>
      <c r="M139" s="163"/>
      <c r="T139" s="164"/>
      <c r="AT139" s="159" t="s">
        <v>153</v>
      </c>
      <c r="AU139" s="159" t="s">
        <v>117</v>
      </c>
      <c r="AV139" s="12" t="s">
        <v>117</v>
      </c>
      <c r="AW139" s="12" t="s">
        <v>30</v>
      </c>
      <c r="AX139" s="12" t="s">
        <v>73</v>
      </c>
      <c r="AY139" s="159" t="s">
        <v>111</v>
      </c>
    </row>
    <row r="140" spans="2:65" s="13" customFormat="1" x14ac:dyDescent="0.2">
      <c r="B140" s="165"/>
      <c r="D140" s="158" t="s">
        <v>153</v>
      </c>
      <c r="E140" s="166" t="s">
        <v>1</v>
      </c>
      <c r="F140" s="167" t="s">
        <v>160</v>
      </c>
      <c r="H140" s="168">
        <v>382</v>
      </c>
      <c r="I140" s="169"/>
      <c r="L140" s="165"/>
      <c r="M140" s="170"/>
      <c r="T140" s="171"/>
      <c r="AT140" s="166" t="s">
        <v>153</v>
      </c>
      <c r="AU140" s="166" t="s">
        <v>117</v>
      </c>
      <c r="AV140" s="13" t="s">
        <v>116</v>
      </c>
      <c r="AW140" s="13" t="s">
        <v>30</v>
      </c>
      <c r="AX140" s="13" t="s">
        <v>81</v>
      </c>
      <c r="AY140" s="166" t="s">
        <v>111</v>
      </c>
    </row>
    <row r="141" spans="2:65" s="1" customFormat="1" ht="24.2" customHeight="1" x14ac:dyDescent="0.2">
      <c r="B141" s="31"/>
      <c r="C141" s="132" t="s">
        <v>116</v>
      </c>
      <c r="D141" s="132" t="s">
        <v>112</v>
      </c>
      <c r="E141" s="133" t="s">
        <v>165</v>
      </c>
      <c r="F141" s="134" t="s">
        <v>166</v>
      </c>
      <c r="G141" s="135" t="s">
        <v>167</v>
      </c>
      <c r="H141" s="136">
        <v>95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39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116</v>
      </c>
      <c r="AT141" s="144" t="s">
        <v>112</v>
      </c>
      <c r="AU141" s="144" t="s">
        <v>117</v>
      </c>
      <c r="AY141" s="16" t="s">
        <v>111</v>
      </c>
      <c r="BE141" s="145">
        <f>IF(N141="základná",J141,0)</f>
        <v>0</v>
      </c>
      <c r="BF141" s="145">
        <f>IF(N141="znížená",J141,0)</f>
        <v>0</v>
      </c>
      <c r="BG141" s="145">
        <f>IF(N141="zákl. prenesená",J141,0)</f>
        <v>0</v>
      </c>
      <c r="BH141" s="145">
        <f>IF(N141="zníž. prenesená",J141,0)</f>
        <v>0</v>
      </c>
      <c r="BI141" s="145">
        <f>IF(N141="nulová",J141,0)</f>
        <v>0</v>
      </c>
      <c r="BJ141" s="16" t="s">
        <v>117</v>
      </c>
      <c r="BK141" s="145">
        <f>ROUND(I141*H141,2)</f>
        <v>0</v>
      </c>
      <c r="BL141" s="16" t="s">
        <v>116</v>
      </c>
      <c r="BM141" s="144" t="s">
        <v>168</v>
      </c>
    </row>
    <row r="142" spans="2:65" s="12" customFormat="1" x14ac:dyDescent="0.2">
      <c r="B142" s="157"/>
      <c r="D142" s="158" t="s">
        <v>153</v>
      </c>
      <c r="E142" s="159" t="s">
        <v>1</v>
      </c>
      <c r="F142" s="160" t="s">
        <v>169</v>
      </c>
      <c r="H142" s="161">
        <v>35</v>
      </c>
      <c r="I142" s="162"/>
      <c r="L142" s="157"/>
      <c r="M142" s="163"/>
      <c r="T142" s="164"/>
      <c r="AT142" s="159" t="s">
        <v>153</v>
      </c>
      <c r="AU142" s="159" t="s">
        <v>117</v>
      </c>
      <c r="AV142" s="12" t="s">
        <v>117</v>
      </c>
      <c r="AW142" s="12" t="s">
        <v>30</v>
      </c>
      <c r="AX142" s="12" t="s">
        <v>73</v>
      </c>
      <c r="AY142" s="159" t="s">
        <v>111</v>
      </c>
    </row>
    <row r="143" spans="2:65" s="12" customFormat="1" x14ac:dyDescent="0.2">
      <c r="B143" s="157"/>
      <c r="D143" s="158" t="s">
        <v>153</v>
      </c>
      <c r="E143" s="159" t="s">
        <v>1</v>
      </c>
      <c r="F143" s="160" t="s">
        <v>170</v>
      </c>
      <c r="H143" s="161">
        <v>47</v>
      </c>
      <c r="I143" s="162"/>
      <c r="L143" s="157"/>
      <c r="M143" s="163"/>
      <c r="T143" s="164"/>
      <c r="AT143" s="159" t="s">
        <v>153</v>
      </c>
      <c r="AU143" s="159" t="s">
        <v>117</v>
      </c>
      <c r="AV143" s="12" t="s">
        <v>117</v>
      </c>
      <c r="AW143" s="12" t="s">
        <v>30</v>
      </c>
      <c r="AX143" s="12" t="s">
        <v>73</v>
      </c>
      <c r="AY143" s="159" t="s">
        <v>111</v>
      </c>
    </row>
    <row r="144" spans="2:65" s="12" customFormat="1" x14ac:dyDescent="0.2">
      <c r="B144" s="157"/>
      <c r="D144" s="158" t="s">
        <v>153</v>
      </c>
      <c r="E144" s="159" t="s">
        <v>1</v>
      </c>
      <c r="F144" s="160" t="s">
        <v>171</v>
      </c>
      <c r="H144" s="161">
        <v>13</v>
      </c>
      <c r="I144" s="162"/>
      <c r="L144" s="157"/>
      <c r="M144" s="163"/>
      <c r="T144" s="164"/>
      <c r="AT144" s="159" t="s">
        <v>153</v>
      </c>
      <c r="AU144" s="159" t="s">
        <v>117</v>
      </c>
      <c r="AV144" s="12" t="s">
        <v>117</v>
      </c>
      <c r="AW144" s="12" t="s">
        <v>30</v>
      </c>
      <c r="AX144" s="12" t="s">
        <v>73</v>
      </c>
      <c r="AY144" s="159" t="s">
        <v>111</v>
      </c>
    </row>
    <row r="145" spans="2:65" s="13" customFormat="1" x14ac:dyDescent="0.2">
      <c r="B145" s="165"/>
      <c r="D145" s="158" t="s">
        <v>153</v>
      </c>
      <c r="E145" s="166" t="s">
        <v>1</v>
      </c>
      <c r="F145" s="167" t="s">
        <v>160</v>
      </c>
      <c r="H145" s="168">
        <v>95</v>
      </c>
      <c r="I145" s="169"/>
      <c r="L145" s="165"/>
      <c r="M145" s="170"/>
      <c r="T145" s="171"/>
      <c r="AT145" s="166" t="s">
        <v>153</v>
      </c>
      <c r="AU145" s="166" t="s">
        <v>117</v>
      </c>
      <c r="AV145" s="13" t="s">
        <v>116</v>
      </c>
      <c r="AW145" s="13" t="s">
        <v>30</v>
      </c>
      <c r="AX145" s="13" t="s">
        <v>81</v>
      </c>
      <c r="AY145" s="166" t="s">
        <v>111</v>
      </c>
    </row>
    <row r="146" spans="2:65" s="1" customFormat="1" ht="24.2" customHeight="1" x14ac:dyDescent="0.2">
      <c r="B146" s="31"/>
      <c r="C146" s="132" t="s">
        <v>129</v>
      </c>
      <c r="D146" s="132" t="s">
        <v>112</v>
      </c>
      <c r="E146" s="133" t="s">
        <v>172</v>
      </c>
      <c r="F146" s="134" t="s">
        <v>173</v>
      </c>
      <c r="G146" s="135" t="s">
        <v>167</v>
      </c>
      <c r="H146" s="136">
        <v>7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39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116</v>
      </c>
      <c r="AT146" s="144" t="s">
        <v>112</v>
      </c>
      <c r="AU146" s="144" t="s">
        <v>117</v>
      </c>
      <c r="AY146" s="16" t="s">
        <v>111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6" t="s">
        <v>117</v>
      </c>
      <c r="BK146" s="145">
        <f>ROUND(I146*H146,2)</f>
        <v>0</v>
      </c>
      <c r="BL146" s="16" t="s">
        <v>116</v>
      </c>
      <c r="BM146" s="144" t="s">
        <v>174</v>
      </c>
    </row>
    <row r="147" spans="2:65" s="1" customFormat="1" ht="33" customHeight="1" x14ac:dyDescent="0.2">
      <c r="B147" s="31"/>
      <c r="C147" s="132" t="s">
        <v>175</v>
      </c>
      <c r="D147" s="132" t="s">
        <v>112</v>
      </c>
      <c r="E147" s="133" t="s">
        <v>176</v>
      </c>
      <c r="F147" s="134" t="s">
        <v>177</v>
      </c>
      <c r="G147" s="135" t="s">
        <v>151</v>
      </c>
      <c r="H147" s="136">
        <v>267</v>
      </c>
      <c r="I147" s="137"/>
      <c r="J147" s="138">
        <f>ROUND(I147*H147,2)</f>
        <v>0</v>
      </c>
      <c r="K147" s="139"/>
      <c r="L147" s="31"/>
      <c r="M147" s="140" t="s">
        <v>1</v>
      </c>
      <c r="N147" s="141" t="s">
        <v>39</v>
      </c>
      <c r="P147" s="142">
        <f>O147*H147</f>
        <v>0</v>
      </c>
      <c r="Q147" s="142">
        <v>0</v>
      </c>
      <c r="R147" s="142">
        <f>Q147*H147</f>
        <v>0</v>
      </c>
      <c r="S147" s="142">
        <v>0.4</v>
      </c>
      <c r="T147" s="143">
        <f>S147*H147</f>
        <v>106.80000000000001</v>
      </c>
      <c r="AR147" s="144" t="s">
        <v>116</v>
      </c>
      <c r="AT147" s="144" t="s">
        <v>112</v>
      </c>
      <c r="AU147" s="144" t="s">
        <v>117</v>
      </c>
      <c r="AY147" s="16" t="s">
        <v>111</v>
      </c>
      <c r="BE147" s="145">
        <f>IF(N147="základná",J147,0)</f>
        <v>0</v>
      </c>
      <c r="BF147" s="145">
        <f>IF(N147="znížená",J147,0)</f>
        <v>0</v>
      </c>
      <c r="BG147" s="145">
        <f>IF(N147="zákl. prenesená",J147,0)</f>
        <v>0</v>
      </c>
      <c r="BH147" s="145">
        <f>IF(N147="zníž. prenesená",J147,0)</f>
        <v>0</v>
      </c>
      <c r="BI147" s="145">
        <f>IF(N147="nulová",J147,0)</f>
        <v>0</v>
      </c>
      <c r="BJ147" s="16" t="s">
        <v>117</v>
      </c>
      <c r="BK147" s="145">
        <f>ROUND(I147*H147,2)</f>
        <v>0</v>
      </c>
      <c r="BL147" s="16" t="s">
        <v>116</v>
      </c>
      <c r="BM147" s="144" t="s">
        <v>178</v>
      </c>
    </row>
    <row r="148" spans="2:65" s="12" customFormat="1" x14ac:dyDescent="0.2">
      <c r="B148" s="157"/>
      <c r="D148" s="158" t="s">
        <v>153</v>
      </c>
      <c r="E148" s="159" t="s">
        <v>1</v>
      </c>
      <c r="F148" s="160" t="s">
        <v>179</v>
      </c>
      <c r="H148" s="161">
        <v>114</v>
      </c>
      <c r="I148" s="162"/>
      <c r="L148" s="157"/>
      <c r="M148" s="163"/>
      <c r="T148" s="164"/>
      <c r="AT148" s="159" t="s">
        <v>153</v>
      </c>
      <c r="AU148" s="159" t="s">
        <v>117</v>
      </c>
      <c r="AV148" s="12" t="s">
        <v>117</v>
      </c>
      <c r="AW148" s="12" t="s">
        <v>30</v>
      </c>
      <c r="AX148" s="12" t="s">
        <v>73</v>
      </c>
      <c r="AY148" s="159" t="s">
        <v>111</v>
      </c>
    </row>
    <row r="149" spans="2:65" s="12" customFormat="1" x14ac:dyDescent="0.2">
      <c r="B149" s="157"/>
      <c r="D149" s="158" t="s">
        <v>153</v>
      </c>
      <c r="E149" s="159" t="s">
        <v>1</v>
      </c>
      <c r="F149" s="160" t="s">
        <v>180</v>
      </c>
      <c r="H149" s="161">
        <v>153</v>
      </c>
      <c r="I149" s="162"/>
      <c r="L149" s="157"/>
      <c r="M149" s="163"/>
      <c r="T149" s="164"/>
      <c r="AT149" s="159" t="s">
        <v>153</v>
      </c>
      <c r="AU149" s="159" t="s">
        <v>117</v>
      </c>
      <c r="AV149" s="12" t="s">
        <v>117</v>
      </c>
      <c r="AW149" s="12" t="s">
        <v>30</v>
      </c>
      <c r="AX149" s="12" t="s">
        <v>73</v>
      </c>
      <c r="AY149" s="159" t="s">
        <v>111</v>
      </c>
    </row>
    <row r="150" spans="2:65" s="13" customFormat="1" x14ac:dyDescent="0.2">
      <c r="B150" s="165"/>
      <c r="D150" s="158" t="s">
        <v>153</v>
      </c>
      <c r="E150" s="166" t="s">
        <v>1</v>
      </c>
      <c r="F150" s="167" t="s">
        <v>160</v>
      </c>
      <c r="H150" s="168">
        <v>267</v>
      </c>
      <c r="I150" s="169"/>
      <c r="L150" s="165"/>
      <c r="M150" s="170"/>
      <c r="T150" s="171"/>
      <c r="AT150" s="166" t="s">
        <v>153</v>
      </c>
      <c r="AU150" s="166" t="s">
        <v>117</v>
      </c>
      <c r="AV150" s="13" t="s">
        <v>116</v>
      </c>
      <c r="AW150" s="13" t="s">
        <v>30</v>
      </c>
      <c r="AX150" s="13" t="s">
        <v>81</v>
      </c>
      <c r="AY150" s="166" t="s">
        <v>111</v>
      </c>
    </row>
    <row r="151" spans="2:65" s="1" customFormat="1" ht="33" customHeight="1" x14ac:dyDescent="0.2">
      <c r="B151" s="31"/>
      <c r="C151" s="132" t="s">
        <v>181</v>
      </c>
      <c r="D151" s="132" t="s">
        <v>112</v>
      </c>
      <c r="E151" s="133" t="s">
        <v>182</v>
      </c>
      <c r="F151" s="134" t="s">
        <v>183</v>
      </c>
      <c r="G151" s="135" t="s">
        <v>151</v>
      </c>
      <c r="H151" s="136">
        <v>342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39</v>
      </c>
      <c r="P151" s="142">
        <f>O151*H151</f>
        <v>0</v>
      </c>
      <c r="Q151" s="142">
        <v>0</v>
      </c>
      <c r="R151" s="142">
        <f>Q151*H151</f>
        <v>0</v>
      </c>
      <c r="S151" s="142">
        <v>0.5</v>
      </c>
      <c r="T151" s="143">
        <f>S151*H151</f>
        <v>171</v>
      </c>
      <c r="AR151" s="144" t="s">
        <v>116</v>
      </c>
      <c r="AT151" s="144" t="s">
        <v>112</v>
      </c>
      <c r="AU151" s="144" t="s">
        <v>117</v>
      </c>
      <c r="AY151" s="16" t="s">
        <v>111</v>
      </c>
      <c r="BE151" s="145">
        <f>IF(N151="základná",J151,0)</f>
        <v>0</v>
      </c>
      <c r="BF151" s="145">
        <f>IF(N151="znížená",J151,0)</f>
        <v>0</v>
      </c>
      <c r="BG151" s="145">
        <f>IF(N151="zákl. prenesená",J151,0)</f>
        <v>0</v>
      </c>
      <c r="BH151" s="145">
        <f>IF(N151="zníž. prenesená",J151,0)</f>
        <v>0</v>
      </c>
      <c r="BI151" s="145">
        <f>IF(N151="nulová",J151,0)</f>
        <v>0</v>
      </c>
      <c r="BJ151" s="16" t="s">
        <v>117</v>
      </c>
      <c r="BK151" s="145">
        <f>ROUND(I151*H151,2)</f>
        <v>0</v>
      </c>
      <c r="BL151" s="16" t="s">
        <v>116</v>
      </c>
      <c r="BM151" s="144" t="s">
        <v>184</v>
      </c>
    </row>
    <row r="152" spans="2:65" s="12" customFormat="1" x14ac:dyDescent="0.2">
      <c r="B152" s="157"/>
      <c r="D152" s="158" t="s">
        <v>153</v>
      </c>
      <c r="E152" s="159" t="s">
        <v>1</v>
      </c>
      <c r="F152" s="160" t="s">
        <v>185</v>
      </c>
      <c r="H152" s="161">
        <v>126</v>
      </c>
      <c r="I152" s="162"/>
      <c r="L152" s="157"/>
      <c r="M152" s="163"/>
      <c r="T152" s="164"/>
      <c r="AT152" s="159" t="s">
        <v>153</v>
      </c>
      <c r="AU152" s="159" t="s">
        <v>117</v>
      </c>
      <c r="AV152" s="12" t="s">
        <v>117</v>
      </c>
      <c r="AW152" s="12" t="s">
        <v>30</v>
      </c>
      <c r="AX152" s="12" t="s">
        <v>73</v>
      </c>
      <c r="AY152" s="159" t="s">
        <v>111</v>
      </c>
    </row>
    <row r="153" spans="2:65" s="12" customFormat="1" x14ac:dyDescent="0.2">
      <c r="B153" s="157"/>
      <c r="D153" s="158" t="s">
        <v>153</v>
      </c>
      <c r="E153" s="159" t="s">
        <v>1</v>
      </c>
      <c r="F153" s="160" t="s">
        <v>186</v>
      </c>
      <c r="H153" s="161">
        <v>185</v>
      </c>
      <c r="I153" s="162"/>
      <c r="L153" s="157"/>
      <c r="M153" s="163"/>
      <c r="T153" s="164"/>
      <c r="AT153" s="159" t="s">
        <v>153</v>
      </c>
      <c r="AU153" s="159" t="s">
        <v>117</v>
      </c>
      <c r="AV153" s="12" t="s">
        <v>117</v>
      </c>
      <c r="AW153" s="12" t="s">
        <v>30</v>
      </c>
      <c r="AX153" s="12" t="s">
        <v>73</v>
      </c>
      <c r="AY153" s="159" t="s">
        <v>111</v>
      </c>
    </row>
    <row r="154" spans="2:65" s="12" customFormat="1" x14ac:dyDescent="0.2">
      <c r="B154" s="157"/>
      <c r="D154" s="158" t="s">
        <v>153</v>
      </c>
      <c r="E154" s="159" t="s">
        <v>1</v>
      </c>
      <c r="F154" s="160" t="s">
        <v>187</v>
      </c>
      <c r="H154" s="161">
        <v>7</v>
      </c>
      <c r="I154" s="162"/>
      <c r="L154" s="157"/>
      <c r="M154" s="163"/>
      <c r="T154" s="164"/>
      <c r="AT154" s="159" t="s">
        <v>153</v>
      </c>
      <c r="AU154" s="159" t="s">
        <v>117</v>
      </c>
      <c r="AV154" s="12" t="s">
        <v>117</v>
      </c>
      <c r="AW154" s="12" t="s">
        <v>30</v>
      </c>
      <c r="AX154" s="12" t="s">
        <v>73</v>
      </c>
      <c r="AY154" s="159" t="s">
        <v>111</v>
      </c>
    </row>
    <row r="155" spans="2:65" s="12" customFormat="1" x14ac:dyDescent="0.2">
      <c r="B155" s="157"/>
      <c r="D155" s="158" t="s">
        <v>153</v>
      </c>
      <c r="E155" s="159" t="s">
        <v>1</v>
      </c>
      <c r="F155" s="160" t="s">
        <v>188</v>
      </c>
      <c r="H155" s="161">
        <v>24</v>
      </c>
      <c r="I155" s="162"/>
      <c r="L155" s="157"/>
      <c r="M155" s="163"/>
      <c r="T155" s="164"/>
      <c r="AT155" s="159" t="s">
        <v>153</v>
      </c>
      <c r="AU155" s="159" t="s">
        <v>117</v>
      </c>
      <c r="AV155" s="12" t="s">
        <v>117</v>
      </c>
      <c r="AW155" s="12" t="s">
        <v>30</v>
      </c>
      <c r="AX155" s="12" t="s">
        <v>73</v>
      </c>
      <c r="AY155" s="159" t="s">
        <v>111</v>
      </c>
    </row>
    <row r="156" spans="2:65" s="13" customFormat="1" x14ac:dyDescent="0.2">
      <c r="B156" s="165"/>
      <c r="D156" s="158" t="s">
        <v>153</v>
      </c>
      <c r="E156" s="166" t="s">
        <v>1</v>
      </c>
      <c r="F156" s="167" t="s">
        <v>160</v>
      </c>
      <c r="H156" s="168">
        <v>342</v>
      </c>
      <c r="I156" s="169"/>
      <c r="L156" s="165"/>
      <c r="M156" s="170"/>
      <c r="T156" s="171"/>
      <c r="AT156" s="166" t="s">
        <v>153</v>
      </c>
      <c r="AU156" s="166" t="s">
        <v>117</v>
      </c>
      <c r="AV156" s="13" t="s">
        <v>116</v>
      </c>
      <c r="AW156" s="13" t="s">
        <v>30</v>
      </c>
      <c r="AX156" s="13" t="s">
        <v>81</v>
      </c>
      <c r="AY156" s="166" t="s">
        <v>111</v>
      </c>
    </row>
    <row r="157" spans="2:65" s="1" customFormat="1" ht="33" customHeight="1" x14ac:dyDescent="0.2">
      <c r="B157" s="31"/>
      <c r="C157" s="132" t="s">
        <v>189</v>
      </c>
      <c r="D157" s="132" t="s">
        <v>112</v>
      </c>
      <c r="E157" s="133" t="s">
        <v>190</v>
      </c>
      <c r="F157" s="134" t="s">
        <v>191</v>
      </c>
      <c r="G157" s="135" t="s">
        <v>192</v>
      </c>
      <c r="H157" s="136">
        <v>152.55000000000001</v>
      </c>
      <c r="I157" s="137"/>
      <c r="J157" s="138">
        <f>ROUND(I157*H157,2)</f>
        <v>0</v>
      </c>
      <c r="K157" s="139"/>
      <c r="L157" s="31"/>
      <c r="M157" s="140" t="s">
        <v>1</v>
      </c>
      <c r="N157" s="141" t="s">
        <v>39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116</v>
      </c>
      <c r="AT157" s="144" t="s">
        <v>112</v>
      </c>
      <c r="AU157" s="144" t="s">
        <v>117</v>
      </c>
      <c r="AY157" s="16" t="s">
        <v>111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6" t="s">
        <v>117</v>
      </c>
      <c r="BK157" s="145">
        <f>ROUND(I157*H157,2)</f>
        <v>0</v>
      </c>
      <c r="BL157" s="16" t="s">
        <v>116</v>
      </c>
      <c r="BM157" s="144" t="s">
        <v>193</v>
      </c>
    </row>
    <row r="158" spans="2:65" s="12" customFormat="1" x14ac:dyDescent="0.2">
      <c r="B158" s="157"/>
      <c r="D158" s="158" t="s">
        <v>153</v>
      </c>
      <c r="E158" s="159" t="s">
        <v>1</v>
      </c>
      <c r="F158" s="160" t="s">
        <v>194</v>
      </c>
      <c r="H158" s="161">
        <v>31.5</v>
      </c>
      <c r="I158" s="162"/>
      <c r="L158" s="157"/>
      <c r="M158" s="163"/>
      <c r="T158" s="164"/>
      <c r="AT158" s="159" t="s">
        <v>153</v>
      </c>
      <c r="AU158" s="159" t="s">
        <v>117</v>
      </c>
      <c r="AV158" s="12" t="s">
        <v>117</v>
      </c>
      <c r="AW158" s="12" t="s">
        <v>30</v>
      </c>
      <c r="AX158" s="12" t="s">
        <v>73</v>
      </c>
      <c r="AY158" s="159" t="s">
        <v>111</v>
      </c>
    </row>
    <row r="159" spans="2:65" s="12" customFormat="1" x14ac:dyDescent="0.2">
      <c r="B159" s="157"/>
      <c r="D159" s="158" t="s">
        <v>153</v>
      </c>
      <c r="E159" s="159" t="s">
        <v>1</v>
      </c>
      <c r="F159" s="160" t="s">
        <v>195</v>
      </c>
      <c r="H159" s="161">
        <v>121.05</v>
      </c>
      <c r="I159" s="162"/>
      <c r="L159" s="157"/>
      <c r="M159" s="163"/>
      <c r="T159" s="164"/>
      <c r="AT159" s="159" t="s">
        <v>153</v>
      </c>
      <c r="AU159" s="159" t="s">
        <v>117</v>
      </c>
      <c r="AV159" s="12" t="s">
        <v>117</v>
      </c>
      <c r="AW159" s="12" t="s">
        <v>30</v>
      </c>
      <c r="AX159" s="12" t="s">
        <v>73</v>
      </c>
      <c r="AY159" s="159" t="s">
        <v>111</v>
      </c>
    </row>
    <row r="160" spans="2:65" s="13" customFormat="1" x14ac:dyDescent="0.2">
      <c r="B160" s="165"/>
      <c r="D160" s="158" t="s">
        <v>153</v>
      </c>
      <c r="E160" s="166" t="s">
        <v>1</v>
      </c>
      <c r="F160" s="167" t="s">
        <v>160</v>
      </c>
      <c r="H160" s="168">
        <v>152.55000000000001</v>
      </c>
      <c r="I160" s="169"/>
      <c r="L160" s="165"/>
      <c r="M160" s="170"/>
      <c r="T160" s="171"/>
      <c r="AT160" s="166" t="s">
        <v>153</v>
      </c>
      <c r="AU160" s="166" t="s">
        <v>117</v>
      </c>
      <c r="AV160" s="13" t="s">
        <v>116</v>
      </c>
      <c r="AW160" s="13" t="s">
        <v>30</v>
      </c>
      <c r="AX160" s="13" t="s">
        <v>81</v>
      </c>
      <c r="AY160" s="166" t="s">
        <v>111</v>
      </c>
    </row>
    <row r="161" spans="2:65" s="1" customFormat="1" ht="24.2" customHeight="1" x14ac:dyDescent="0.2">
      <c r="B161" s="31"/>
      <c r="C161" s="132" t="s">
        <v>196</v>
      </c>
      <c r="D161" s="132" t="s">
        <v>112</v>
      </c>
      <c r="E161" s="133" t="s">
        <v>197</v>
      </c>
      <c r="F161" s="134" t="s">
        <v>198</v>
      </c>
      <c r="G161" s="135" t="s">
        <v>192</v>
      </c>
      <c r="H161" s="136">
        <v>193</v>
      </c>
      <c r="I161" s="137"/>
      <c r="J161" s="138">
        <f>ROUND(I161*H161,2)</f>
        <v>0</v>
      </c>
      <c r="K161" s="139"/>
      <c r="L161" s="31"/>
      <c r="M161" s="140" t="s">
        <v>1</v>
      </c>
      <c r="N161" s="141" t="s">
        <v>39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116</v>
      </c>
      <c r="AT161" s="144" t="s">
        <v>112</v>
      </c>
      <c r="AU161" s="144" t="s">
        <v>117</v>
      </c>
      <c r="AY161" s="16" t="s">
        <v>111</v>
      </c>
      <c r="BE161" s="145">
        <f>IF(N161="základná",J161,0)</f>
        <v>0</v>
      </c>
      <c r="BF161" s="145">
        <f>IF(N161="znížená",J161,0)</f>
        <v>0</v>
      </c>
      <c r="BG161" s="145">
        <f>IF(N161="zákl. prenesená",J161,0)</f>
        <v>0</v>
      </c>
      <c r="BH161" s="145">
        <f>IF(N161="zníž. prenesená",J161,0)</f>
        <v>0</v>
      </c>
      <c r="BI161" s="145">
        <f>IF(N161="nulová",J161,0)</f>
        <v>0</v>
      </c>
      <c r="BJ161" s="16" t="s">
        <v>117</v>
      </c>
      <c r="BK161" s="145">
        <f>ROUND(I161*H161,2)</f>
        <v>0</v>
      </c>
      <c r="BL161" s="16" t="s">
        <v>116</v>
      </c>
      <c r="BM161" s="144" t="s">
        <v>199</v>
      </c>
    </row>
    <row r="162" spans="2:65" s="12" customFormat="1" x14ac:dyDescent="0.2">
      <c r="B162" s="157"/>
      <c r="D162" s="158" t="s">
        <v>153</v>
      </c>
      <c r="E162" s="159" t="s">
        <v>1</v>
      </c>
      <c r="F162" s="160" t="s">
        <v>200</v>
      </c>
      <c r="H162" s="161">
        <v>109</v>
      </c>
      <c r="I162" s="162"/>
      <c r="L162" s="157"/>
      <c r="M162" s="163"/>
      <c r="T162" s="164"/>
      <c r="AT162" s="159" t="s">
        <v>153</v>
      </c>
      <c r="AU162" s="159" t="s">
        <v>117</v>
      </c>
      <c r="AV162" s="12" t="s">
        <v>117</v>
      </c>
      <c r="AW162" s="12" t="s">
        <v>30</v>
      </c>
      <c r="AX162" s="12" t="s">
        <v>73</v>
      </c>
      <c r="AY162" s="159" t="s">
        <v>111</v>
      </c>
    </row>
    <row r="163" spans="2:65" s="12" customFormat="1" x14ac:dyDescent="0.2">
      <c r="B163" s="157"/>
      <c r="D163" s="158" t="s">
        <v>153</v>
      </c>
      <c r="E163" s="159" t="s">
        <v>1</v>
      </c>
      <c r="F163" s="160" t="s">
        <v>201</v>
      </c>
      <c r="H163" s="161">
        <v>84</v>
      </c>
      <c r="I163" s="162"/>
      <c r="L163" s="157"/>
      <c r="M163" s="163"/>
      <c r="T163" s="164"/>
      <c r="AT163" s="159" t="s">
        <v>153</v>
      </c>
      <c r="AU163" s="159" t="s">
        <v>117</v>
      </c>
      <c r="AV163" s="12" t="s">
        <v>117</v>
      </c>
      <c r="AW163" s="12" t="s">
        <v>30</v>
      </c>
      <c r="AX163" s="12" t="s">
        <v>73</v>
      </c>
      <c r="AY163" s="159" t="s">
        <v>111</v>
      </c>
    </row>
    <row r="164" spans="2:65" s="13" customFormat="1" x14ac:dyDescent="0.2">
      <c r="B164" s="165"/>
      <c r="D164" s="158" t="s">
        <v>153</v>
      </c>
      <c r="E164" s="166" t="s">
        <v>1</v>
      </c>
      <c r="F164" s="167" t="s">
        <v>160</v>
      </c>
      <c r="H164" s="168">
        <v>193</v>
      </c>
      <c r="I164" s="169"/>
      <c r="L164" s="165"/>
      <c r="M164" s="170"/>
      <c r="T164" s="171"/>
      <c r="AT164" s="166" t="s">
        <v>153</v>
      </c>
      <c r="AU164" s="166" t="s">
        <v>117</v>
      </c>
      <c r="AV164" s="13" t="s">
        <v>116</v>
      </c>
      <c r="AW164" s="13" t="s">
        <v>30</v>
      </c>
      <c r="AX164" s="13" t="s">
        <v>81</v>
      </c>
      <c r="AY164" s="166" t="s">
        <v>111</v>
      </c>
    </row>
    <row r="165" spans="2:65" s="1" customFormat="1" ht="24.2" customHeight="1" x14ac:dyDescent="0.2">
      <c r="B165" s="31"/>
      <c r="C165" s="132" t="s">
        <v>202</v>
      </c>
      <c r="D165" s="132" t="s">
        <v>112</v>
      </c>
      <c r="E165" s="133" t="s">
        <v>203</v>
      </c>
      <c r="F165" s="134" t="s">
        <v>204</v>
      </c>
      <c r="G165" s="135" t="s">
        <v>192</v>
      </c>
      <c r="H165" s="136">
        <v>57.9</v>
      </c>
      <c r="I165" s="137"/>
      <c r="J165" s="138">
        <f>ROUND(I165*H165,2)</f>
        <v>0</v>
      </c>
      <c r="K165" s="139"/>
      <c r="L165" s="31"/>
      <c r="M165" s="140" t="s">
        <v>1</v>
      </c>
      <c r="N165" s="141" t="s">
        <v>39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116</v>
      </c>
      <c r="AT165" s="144" t="s">
        <v>112</v>
      </c>
      <c r="AU165" s="144" t="s">
        <v>117</v>
      </c>
      <c r="AY165" s="16" t="s">
        <v>111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6" t="s">
        <v>117</v>
      </c>
      <c r="BK165" s="145">
        <f>ROUND(I165*H165,2)</f>
        <v>0</v>
      </c>
      <c r="BL165" s="16" t="s">
        <v>116</v>
      </c>
      <c r="BM165" s="144" t="s">
        <v>205</v>
      </c>
    </row>
    <row r="166" spans="2:65" s="12" customFormat="1" x14ac:dyDescent="0.2">
      <c r="B166" s="157"/>
      <c r="D166" s="158" t="s">
        <v>153</v>
      </c>
      <c r="F166" s="160" t="s">
        <v>206</v>
      </c>
      <c r="H166" s="161">
        <v>57.9</v>
      </c>
      <c r="I166" s="162"/>
      <c r="L166" s="157"/>
      <c r="M166" s="163"/>
      <c r="T166" s="164"/>
      <c r="AT166" s="159" t="s">
        <v>153</v>
      </c>
      <c r="AU166" s="159" t="s">
        <v>117</v>
      </c>
      <c r="AV166" s="12" t="s">
        <v>117</v>
      </c>
      <c r="AW166" s="12" t="s">
        <v>4</v>
      </c>
      <c r="AX166" s="12" t="s">
        <v>81</v>
      </c>
      <c r="AY166" s="159" t="s">
        <v>111</v>
      </c>
    </row>
    <row r="167" spans="2:65" s="1" customFormat="1" ht="16.5" customHeight="1" x14ac:dyDescent="0.2">
      <c r="B167" s="31"/>
      <c r="C167" s="132" t="s">
        <v>207</v>
      </c>
      <c r="D167" s="132" t="s">
        <v>112</v>
      </c>
      <c r="E167" s="133" t="s">
        <v>208</v>
      </c>
      <c r="F167" s="134" t="s">
        <v>209</v>
      </c>
      <c r="G167" s="135" t="s">
        <v>192</v>
      </c>
      <c r="H167" s="136">
        <v>14.6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39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116</v>
      </c>
      <c r="AT167" s="144" t="s">
        <v>112</v>
      </c>
      <c r="AU167" s="144" t="s">
        <v>117</v>
      </c>
      <c r="AY167" s="16" t="s">
        <v>111</v>
      </c>
      <c r="BE167" s="145">
        <f>IF(N167="základná",J167,0)</f>
        <v>0</v>
      </c>
      <c r="BF167" s="145">
        <f>IF(N167="znížená",J167,0)</f>
        <v>0</v>
      </c>
      <c r="BG167" s="145">
        <f>IF(N167="zákl. prenesená",J167,0)</f>
        <v>0</v>
      </c>
      <c r="BH167" s="145">
        <f>IF(N167="zníž. prenesená",J167,0)</f>
        <v>0</v>
      </c>
      <c r="BI167" s="145">
        <f>IF(N167="nulová",J167,0)</f>
        <v>0</v>
      </c>
      <c r="BJ167" s="16" t="s">
        <v>117</v>
      </c>
      <c r="BK167" s="145">
        <f>ROUND(I167*H167,2)</f>
        <v>0</v>
      </c>
      <c r="BL167" s="16" t="s">
        <v>116</v>
      </c>
      <c r="BM167" s="144" t="s">
        <v>210</v>
      </c>
    </row>
    <row r="168" spans="2:65" s="12" customFormat="1" x14ac:dyDescent="0.2">
      <c r="B168" s="157"/>
      <c r="D168" s="158" t="s">
        <v>153</v>
      </c>
      <c r="E168" s="159" t="s">
        <v>1</v>
      </c>
      <c r="F168" s="160" t="s">
        <v>211</v>
      </c>
      <c r="H168" s="161">
        <v>3</v>
      </c>
      <c r="I168" s="162"/>
      <c r="L168" s="157"/>
      <c r="M168" s="163"/>
      <c r="T168" s="164"/>
      <c r="AT168" s="159" t="s">
        <v>153</v>
      </c>
      <c r="AU168" s="159" t="s">
        <v>117</v>
      </c>
      <c r="AV168" s="12" t="s">
        <v>117</v>
      </c>
      <c r="AW168" s="12" t="s">
        <v>30</v>
      </c>
      <c r="AX168" s="12" t="s">
        <v>73</v>
      </c>
      <c r="AY168" s="159" t="s">
        <v>111</v>
      </c>
    </row>
    <row r="169" spans="2:65" s="12" customFormat="1" x14ac:dyDescent="0.2">
      <c r="B169" s="157"/>
      <c r="D169" s="158" t="s">
        <v>153</v>
      </c>
      <c r="E169" s="159" t="s">
        <v>1</v>
      </c>
      <c r="F169" s="160" t="s">
        <v>212</v>
      </c>
      <c r="H169" s="161">
        <v>11.6</v>
      </c>
      <c r="I169" s="162"/>
      <c r="L169" s="157"/>
      <c r="M169" s="163"/>
      <c r="T169" s="164"/>
      <c r="AT169" s="159" t="s">
        <v>153</v>
      </c>
      <c r="AU169" s="159" t="s">
        <v>117</v>
      </c>
      <c r="AV169" s="12" t="s">
        <v>117</v>
      </c>
      <c r="AW169" s="12" t="s">
        <v>30</v>
      </c>
      <c r="AX169" s="12" t="s">
        <v>73</v>
      </c>
      <c r="AY169" s="159" t="s">
        <v>111</v>
      </c>
    </row>
    <row r="170" spans="2:65" s="13" customFormat="1" x14ac:dyDescent="0.2">
      <c r="B170" s="165"/>
      <c r="D170" s="158" t="s">
        <v>153</v>
      </c>
      <c r="E170" s="166" t="s">
        <v>1</v>
      </c>
      <c r="F170" s="167" t="s">
        <v>160</v>
      </c>
      <c r="H170" s="168">
        <v>14.6</v>
      </c>
      <c r="I170" s="169"/>
      <c r="L170" s="165"/>
      <c r="M170" s="170"/>
      <c r="T170" s="171"/>
      <c r="AT170" s="166" t="s">
        <v>153</v>
      </c>
      <c r="AU170" s="166" t="s">
        <v>117</v>
      </c>
      <c r="AV170" s="13" t="s">
        <v>116</v>
      </c>
      <c r="AW170" s="13" t="s">
        <v>30</v>
      </c>
      <c r="AX170" s="13" t="s">
        <v>81</v>
      </c>
      <c r="AY170" s="166" t="s">
        <v>111</v>
      </c>
    </row>
    <row r="171" spans="2:65" s="1" customFormat="1" ht="37.700000000000003" customHeight="1" x14ac:dyDescent="0.2">
      <c r="B171" s="31"/>
      <c r="C171" s="132" t="s">
        <v>213</v>
      </c>
      <c r="D171" s="132" t="s">
        <v>112</v>
      </c>
      <c r="E171" s="133" t="s">
        <v>214</v>
      </c>
      <c r="F171" s="134" t="s">
        <v>215</v>
      </c>
      <c r="G171" s="135" t="s">
        <v>192</v>
      </c>
      <c r="H171" s="136">
        <v>4.38</v>
      </c>
      <c r="I171" s="137"/>
      <c r="J171" s="138">
        <f>ROUND(I171*H171,2)</f>
        <v>0</v>
      </c>
      <c r="K171" s="139"/>
      <c r="L171" s="31"/>
      <c r="M171" s="140" t="s">
        <v>1</v>
      </c>
      <c r="N171" s="141" t="s">
        <v>39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116</v>
      </c>
      <c r="AT171" s="144" t="s">
        <v>112</v>
      </c>
      <c r="AU171" s="144" t="s">
        <v>117</v>
      </c>
      <c r="AY171" s="16" t="s">
        <v>111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6" t="s">
        <v>117</v>
      </c>
      <c r="BK171" s="145">
        <f>ROUND(I171*H171,2)</f>
        <v>0</v>
      </c>
      <c r="BL171" s="16" t="s">
        <v>116</v>
      </c>
      <c r="BM171" s="144" t="s">
        <v>216</v>
      </c>
    </row>
    <row r="172" spans="2:65" s="12" customFormat="1" x14ac:dyDescent="0.2">
      <c r="B172" s="157"/>
      <c r="D172" s="158" t="s">
        <v>153</v>
      </c>
      <c r="F172" s="160" t="s">
        <v>217</v>
      </c>
      <c r="H172" s="161">
        <v>4.38</v>
      </c>
      <c r="I172" s="162"/>
      <c r="L172" s="157"/>
      <c r="M172" s="163"/>
      <c r="T172" s="164"/>
      <c r="AT172" s="159" t="s">
        <v>153</v>
      </c>
      <c r="AU172" s="159" t="s">
        <v>117</v>
      </c>
      <c r="AV172" s="12" t="s">
        <v>117</v>
      </c>
      <c r="AW172" s="12" t="s">
        <v>4</v>
      </c>
      <c r="AX172" s="12" t="s">
        <v>81</v>
      </c>
      <c r="AY172" s="159" t="s">
        <v>111</v>
      </c>
    </row>
    <row r="173" spans="2:65" s="1" customFormat="1" ht="37.700000000000003" customHeight="1" x14ac:dyDescent="0.2">
      <c r="B173" s="31"/>
      <c r="C173" s="132" t="s">
        <v>218</v>
      </c>
      <c r="D173" s="132" t="s">
        <v>112</v>
      </c>
      <c r="E173" s="133" t="s">
        <v>219</v>
      </c>
      <c r="F173" s="134" t="s">
        <v>220</v>
      </c>
      <c r="G173" s="135" t="s">
        <v>192</v>
      </c>
      <c r="H173" s="136">
        <v>152.55000000000001</v>
      </c>
      <c r="I173" s="137"/>
      <c r="J173" s="138">
        <f>ROUND(I173*H173,2)</f>
        <v>0</v>
      </c>
      <c r="K173" s="139"/>
      <c r="L173" s="31"/>
      <c r="M173" s="140" t="s">
        <v>1</v>
      </c>
      <c r="N173" s="141" t="s">
        <v>39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116</v>
      </c>
      <c r="AT173" s="144" t="s">
        <v>112</v>
      </c>
      <c r="AU173" s="144" t="s">
        <v>117</v>
      </c>
      <c r="AY173" s="16" t="s">
        <v>111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6" t="s">
        <v>117</v>
      </c>
      <c r="BK173" s="145">
        <f>ROUND(I173*H173,2)</f>
        <v>0</v>
      </c>
      <c r="BL173" s="16" t="s">
        <v>116</v>
      </c>
      <c r="BM173" s="144" t="s">
        <v>221</v>
      </c>
    </row>
    <row r="174" spans="2:65" s="12" customFormat="1" x14ac:dyDescent="0.2">
      <c r="B174" s="157"/>
      <c r="D174" s="158" t="s">
        <v>153</v>
      </c>
      <c r="E174" s="159" t="s">
        <v>1</v>
      </c>
      <c r="F174" s="160" t="s">
        <v>222</v>
      </c>
      <c r="H174" s="161">
        <v>152.55000000000001</v>
      </c>
      <c r="I174" s="162"/>
      <c r="L174" s="157"/>
      <c r="M174" s="163"/>
      <c r="T174" s="164"/>
      <c r="AT174" s="159" t="s">
        <v>153</v>
      </c>
      <c r="AU174" s="159" t="s">
        <v>117</v>
      </c>
      <c r="AV174" s="12" t="s">
        <v>117</v>
      </c>
      <c r="AW174" s="12" t="s">
        <v>30</v>
      </c>
      <c r="AX174" s="12" t="s">
        <v>73</v>
      </c>
      <c r="AY174" s="159" t="s">
        <v>111</v>
      </c>
    </row>
    <row r="175" spans="2:65" s="13" customFormat="1" x14ac:dyDescent="0.2">
      <c r="B175" s="165"/>
      <c r="D175" s="158" t="s">
        <v>153</v>
      </c>
      <c r="E175" s="166" t="s">
        <v>1</v>
      </c>
      <c r="F175" s="167" t="s">
        <v>160</v>
      </c>
      <c r="H175" s="168">
        <v>152.55000000000001</v>
      </c>
      <c r="I175" s="169"/>
      <c r="L175" s="165"/>
      <c r="M175" s="170"/>
      <c r="T175" s="171"/>
      <c r="AT175" s="166" t="s">
        <v>153</v>
      </c>
      <c r="AU175" s="166" t="s">
        <v>117</v>
      </c>
      <c r="AV175" s="13" t="s">
        <v>116</v>
      </c>
      <c r="AW175" s="13" t="s">
        <v>30</v>
      </c>
      <c r="AX175" s="13" t="s">
        <v>81</v>
      </c>
      <c r="AY175" s="166" t="s">
        <v>111</v>
      </c>
    </row>
    <row r="176" spans="2:65" s="1" customFormat="1" ht="37.700000000000003" customHeight="1" x14ac:dyDescent="0.2">
      <c r="B176" s="31"/>
      <c r="C176" s="132" t="s">
        <v>223</v>
      </c>
      <c r="D176" s="132" t="s">
        <v>112</v>
      </c>
      <c r="E176" s="133" t="s">
        <v>224</v>
      </c>
      <c r="F176" s="134" t="s">
        <v>225</v>
      </c>
      <c r="G176" s="135" t="s">
        <v>192</v>
      </c>
      <c r="H176" s="136">
        <v>196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39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116</v>
      </c>
      <c r="AT176" s="144" t="s">
        <v>112</v>
      </c>
      <c r="AU176" s="144" t="s">
        <v>117</v>
      </c>
      <c r="AY176" s="16" t="s">
        <v>111</v>
      </c>
      <c r="BE176" s="145">
        <f>IF(N176="základná",J176,0)</f>
        <v>0</v>
      </c>
      <c r="BF176" s="145">
        <f>IF(N176="znížená",J176,0)</f>
        <v>0</v>
      </c>
      <c r="BG176" s="145">
        <f>IF(N176="zákl. prenesená",J176,0)</f>
        <v>0</v>
      </c>
      <c r="BH176" s="145">
        <f>IF(N176="zníž. prenesená",J176,0)</f>
        <v>0</v>
      </c>
      <c r="BI176" s="145">
        <f>IF(N176="nulová",J176,0)</f>
        <v>0</v>
      </c>
      <c r="BJ176" s="16" t="s">
        <v>117</v>
      </c>
      <c r="BK176" s="145">
        <f>ROUND(I176*H176,2)</f>
        <v>0</v>
      </c>
      <c r="BL176" s="16" t="s">
        <v>116</v>
      </c>
      <c r="BM176" s="144" t="s">
        <v>226</v>
      </c>
    </row>
    <row r="177" spans="2:65" s="14" customFormat="1" x14ac:dyDescent="0.2">
      <c r="B177" s="172"/>
      <c r="D177" s="158" t="s">
        <v>153</v>
      </c>
      <c r="E177" s="173" t="s">
        <v>1</v>
      </c>
      <c r="F177" s="174" t="s">
        <v>227</v>
      </c>
      <c r="H177" s="173" t="s">
        <v>1</v>
      </c>
      <c r="I177" s="175"/>
      <c r="L177" s="172"/>
      <c r="M177" s="176"/>
      <c r="T177" s="177"/>
      <c r="AT177" s="173" t="s">
        <v>153</v>
      </c>
      <c r="AU177" s="173" t="s">
        <v>117</v>
      </c>
      <c r="AV177" s="14" t="s">
        <v>81</v>
      </c>
      <c r="AW177" s="14" t="s">
        <v>30</v>
      </c>
      <c r="AX177" s="14" t="s">
        <v>73</v>
      </c>
      <c r="AY177" s="173" t="s">
        <v>111</v>
      </c>
    </row>
    <row r="178" spans="2:65" s="12" customFormat="1" x14ac:dyDescent="0.2">
      <c r="B178" s="157"/>
      <c r="D178" s="158" t="s">
        <v>153</v>
      </c>
      <c r="E178" s="159" t="s">
        <v>1</v>
      </c>
      <c r="F178" s="160" t="s">
        <v>200</v>
      </c>
      <c r="H178" s="161">
        <v>109</v>
      </c>
      <c r="I178" s="162"/>
      <c r="L178" s="157"/>
      <c r="M178" s="163"/>
      <c r="T178" s="164"/>
      <c r="AT178" s="159" t="s">
        <v>153</v>
      </c>
      <c r="AU178" s="159" t="s">
        <v>117</v>
      </c>
      <c r="AV178" s="12" t="s">
        <v>117</v>
      </c>
      <c r="AW178" s="12" t="s">
        <v>30</v>
      </c>
      <c r="AX178" s="12" t="s">
        <v>73</v>
      </c>
      <c r="AY178" s="159" t="s">
        <v>111</v>
      </c>
    </row>
    <row r="179" spans="2:65" s="12" customFormat="1" x14ac:dyDescent="0.2">
      <c r="B179" s="157"/>
      <c r="D179" s="158" t="s">
        <v>153</v>
      </c>
      <c r="E179" s="159" t="s">
        <v>1</v>
      </c>
      <c r="F179" s="160" t="s">
        <v>201</v>
      </c>
      <c r="H179" s="161">
        <v>84</v>
      </c>
      <c r="I179" s="162"/>
      <c r="L179" s="157"/>
      <c r="M179" s="163"/>
      <c r="T179" s="164"/>
      <c r="AT179" s="159" t="s">
        <v>153</v>
      </c>
      <c r="AU179" s="159" t="s">
        <v>117</v>
      </c>
      <c r="AV179" s="12" t="s">
        <v>117</v>
      </c>
      <c r="AW179" s="12" t="s">
        <v>30</v>
      </c>
      <c r="AX179" s="12" t="s">
        <v>73</v>
      </c>
      <c r="AY179" s="159" t="s">
        <v>111</v>
      </c>
    </row>
    <row r="180" spans="2:65" s="12" customFormat="1" x14ac:dyDescent="0.2">
      <c r="B180" s="157"/>
      <c r="D180" s="158" t="s">
        <v>153</v>
      </c>
      <c r="E180" s="159" t="s">
        <v>1</v>
      </c>
      <c r="F180" s="160" t="s">
        <v>211</v>
      </c>
      <c r="H180" s="161">
        <v>3</v>
      </c>
      <c r="I180" s="162"/>
      <c r="L180" s="157"/>
      <c r="M180" s="163"/>
      <c r="T180" s="164"/>
      <c r="AT180" s="159" t="s">
        <v>153</v>
      </c>
      <c r="AU180" s="159" t="s">
        <v>117</v>
      </c>
      <c r="AV180" s="12" t="s">
        <v>117</v>
      </c>
      <c r="AW180" s="12" t="s">
        <v>30</v>
      </c>
      <c r="AX180" s="12" t="s">
        <v>73</v>
      </c>
      <c r="AY180" s="159" t="s">
        <v>111</v>
      </c>
    </row>
    <row r="181" spans="2:65" s="13" customFormat="1" x14ac:dyDescent="0.2">
      <c r="B181" s="165"/>
      <c r="D181" s="158" t="s">
        <v>153</v>
      </c>
      <c r="E181" s="166" t="s">
        <v>1</v>
      </c>
      <c r="F181" s="167" t="s">
        <v>160</v>
      </c>
      <c r="H181" s="168">
        <v>196</v>
      </c>
      <c r="I181" s="169"/>
      <c r="L181" s="165"/>
      <c r="M181" s="170"/>
      <c r="T181" s="171"/>
      <c r="AT181" s="166" t="s">
        <v>153</v>
      </c>
      <c r="AU181" s="166" t="s">
        <v>117</v>
      </c>
      <c r="AV181" s="13" t="s">
        <v>116</v>
      </c>
      <c r="AW181" s="13" t="s">
        <v>30</v>
      </c>
      <c r="AX181" s="13" t="s">
        <v>81</v>
      </c>
      <c r="AY181" s="166" t="s">
        <v>111</v>
      </c>
    </row>
    <row r="182" spans="2:65" s="1" customFormat="1" ht="44.25" customHeight="1" x14ac:dyDescent="0.2">
      <c r="B182" s="31"/>
      <c r="C182" s="132" t="s">
        <v>228</v>
      </c>
      <c r="D182" s="132" t="s">
        <v>112</v>
      </c>
      <c r="E182" s="133" t="s">
        <v>229</v>
      </c>
      <c r="F182" s="134" t="s">
        <v>230</v>
      </c>
      <c r="G182" s="135" t="s">
        <v>192</v>
      </c>
      <c r="H182" s="136">
        <v>5292</v>
      </c>
      <c r="I182" s="137"/>
      <c r="J182" s="138">
        <f>ROUND(I182*H182,2)</f>
        <v>0</v>
      </c>
      <c r="K182" s="139"/>
      <c r="L182" s="31"/>
      <c r="M182" s="140" t="s">
        <v>1</v>
      </c>
      <c r="N182" s="141" t="s">
        <v>39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116</v>
      </c>
      <c r="AT182" s="144" t="s">
        <v>112</v>
      </c>
      <c r="AU182" s="144" t="s">
        <v>117</v>
      </c>
      <c r="AY182" s="16" t="s">
        <v>111</v>
      </c>
      <c r="BE182" s="145">
        <f>IF(N182="základná",J182,0)</f>
        <v>0</v>
      </c>
      <c r="BF182" s="145">
        <f>IF(N182="znížená",J182,0)</f>
        <v>0</v>
      </c>
      <c r="BG182" s="145">
        <f>IF(N182="zákl. prenesená",J182,0)</f>
        <v>0</v>
      </c>
      <c r="BH182" s="145">
        <f>IF(N182="zníž. prenesená",J182,0)</f>
        <v>0</v>
      </c>
      <c r="BI182" s="145">
        <f>IF(N182="nulová",J182,0)</f>
        <v>0</v>
      </c>
      <c r="BJ182" s="16" t="s">
        <v>117</v>
      </c>
      <c r="BK182" s="145">
        <f>ROUND(I182*H182,2)</f>
        <v>0</v>
      </c>
      <c r="BL182" s="16" t="s">
        <v>116</v>
      </c>
      <c r="BM182" s="144" t="s">
        <v>231</v>
      </c>
    </row>
    <row r="183" spans="2:65" s="12" customFormat="1" x14ac:dyDescent="0.2">
      <c r="B183" s="157"/>
      <c r="D183" s="158" t="s">
        <v>153</v>
      </c>
      <c r="E183" s="159" t="s">
        <v>1</v>
      </c>
      <c r="F183" s="160" t="s">
        <v>232</v>
      </c>
      <c r="H183" s="161">
        <v>5292</v>
      </c>
      <c r="I183" s="162"/>
      <c r="L183" s="157"/>
      <c r="M183" s="163"/>
      <c r="T183" s="164"/>
      <c r="AT183" s="159" t="s">
        <v>153</v>
      </c>
      <c r="AU183" s="159" t="s">
        <v>117</v>
      </c>
      <c r="AV183" s="12" t="s">
        <v>117</v>
      </c>
      <c r="AW183" s="12" t="s">
        <v>30</v>
      </c>
      <c r="AX183" s="12" t="s">
        <v>81</v>
      </c>
      <c r="AY183" s="159" t="s">
        <v>111</v>
      </c>
    </row>
    <row r="184" spans="2:65" s="1" customFormat="1" ht="24.2" customHeight="1" x14ac:dyDescent="0.2">
      <c r="B184" s="31"/>
      <c r="C184" s="132" t="s">
        <v>233</v>
      </c>
      <c r="D184" s="132" t="s">
        <v>112</v>
      </c>
      <c r="E184" s="133" t="s">
        <v>234</v>
      </c>
      <c r="F184" s="134" t="s">
        <v>235</v>
      </c>
      <c r="G184" s="135" t="s">
        <v>192</v>
      </c>
      <c r="H184" s="136">
        <v>196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39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116</v>
      </c>
      <c r="AT184" s="144" t="s">
        <v>112</v>
      </c>
      <c r="AU184" s="144" t="s">
        <v>117</v>
      </c>
      <c r="AY184" s="16" t="s">
        <v>111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6" t="s">
        <v>117</v>
      </c>
      <c r="BK184" s="145">
        <f>ROUND(I184*H184,2)</f>
        <v>0</v>
      </c>
      <c r="BL184" s="16" t="s">
        <v>116</v>
      </c>
      <c r="BM184" s="144" t="s">
        <v>236</v>
      </c>
    </row>
    <row r="185" spans="2:65" s="12" customFormat="1" x14ac:dyDescent="0.2">
      <c r="B185" s="157"/>
      <c r="D185" s="158" t="s">
        <v>153</v>
      </c>
      <c r="E185" s="159" t="s">
        <v>1</v>
      </c>
      <c r="F185" s="160" t="s">
        <v>222</v>
      </c>
      <c r="H185" s="161">
        <v>152.55000000000001</v>
      </c>
      <c r="I185" s="162"/>
      <c r="L185" s="157"/>
      <c r="M185" s="163"/>
      <c r="T185" s="164"/>
      <c r="AT185" s="159" t="s">
        <v>153</v>
      </c>
      <c r="AU185" s="159" t="s">
        <v>117</v>
      </c>
      <c r="AV185" s="12" t="s">
        <v>117</v>
      </c>
      <c r="AW185" s="12" t="s">
        <v>30</v>
      </c>
      <c r="AX185" s="12" t="s">
        <v>73</v>
      </c>
      <c r="AY185" s="159" t="s">
        <v>111</v>
      </c>
    </row>
    <row r="186" spans="2:65" s="12" customFormat="1" x14ac:dyDescent="0.2">
      <c r="B186" s="157"/>
      <c r="D186" s="158" t="s">
        <v>153</v>
      </c>
      <c r="E186" s="159" t="s">
        <v>1</v>
      </c>
      <c r="F186" s="160" t="s">
        <v>237</v>
      </c>
      <c r="H186" s="161">
        <v>196</v>
      </c>
      <c r="I186" s="162"/>
      <c r="L186" s="157"/>
      <c r="M186" s="163"/>
      <c r="T186" s="164"/>
      <c r="AT186" s="159" t="s">
        <v>153</v>
      </c>
      <c r="AU186" s="159" t="s">
        <v>117</v>
      </c>
      <c r="AV186" s="12" t="s">
        <v>117</v>
      </c>
      <c r="AW186" s="12" t="s">
        <v>30</v>
      </c>
      <c r="AX186" s="12" t="s">
        <v>81</v>
      </c>
      <c r="AY186" s="159" t="s">
        <v>111</v>
      </c>
    </row>
    <row r="187" spans="2:65" s="1" customFormat="1" ht="21.75" customHeight="1" x14ac:dyDescent="0.2">
      <c r="B187" s="31"/>
      <c r="C187" s="132" t="s">
        <v>238</v>
      </c>
      <c r="D187" s="132" t="s">
        <v>112</v>
      </c>
      <c r="E187" s="133" t="s">
        <v>239</v>
      </c>
      <c r="F187" s="134" t="s">
        <v>240</v>
      </c>
      <c r="G187" s="135" t="s">
        <v>192</v>
      </c>
      <c r="H187" s="136">
        <v>196</v>
      </c>
      <c r="I187" s="137"/>
      <c r="J187" s="138">
        <f>ROUND(I187*H187,2)</f>
        <v>0</v>
      </c>
      <c r="K187" s="139"/>
      <c r="L187" s="31"/>
      <c r="M187" s="140" t="s">
        <v>1</v>
      </c>
      <c r="N187" s="141" t="s">
        <v>39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116</v>
      </c>
      <c r="AT187" s="144" t="s">
        <v>112</v>
      </c>
      <c r="AU187" s="144" t="s">
        <v>117</v>
      </c>
      <c r="AY187" s="16" t="s">
        <v>111</v>
      </c>
      <c r="BE187" s="145">
        <f>IF(N187="základná",J187,0)</f>
        <v>0</v>
      </c>
      <c r="BF187" s="145">
        <f>IF(N187="znížená",J187,0)</f>
        <v>0</v>
      </c>
      <c r="BG187" s="145">
        <f>IF(N187="zákl. prenesená",J187,0)</f>
        <v>0</v>
      </c>
      <c r="BH187" s="145">
        <f>IF(N187="zníž. prenesená",J187,0)</f>
        <v>0</v>
      </c>
      <c r="BI187" s="145">
        <f>IF(N187="nulová",J187,0)</f>
        <v>0</v>
      </c>
      <c r="BJ187" s="16" t="s">
        <v>117</v>
      </c>
      <c r="BK187" s="145">
        <f>ROUND(I187*H187,2)</f>
        <v>0</v>
      </c>
      <c r="BL187" s="16" t="s">
        <v>116</v>
      </c>
      <c r="BM187" s="144" t="s">
        <v>241</v>
      </c>
    </row>
    <row r="188" spans="2:65" s="12" customFormat="1" x14ac:dyDescent="0.2">
      <c r="B188" s="157"/>
      <c r="D188" s="158" t="s">
        <v>153</v>
      </c>
      <c r="E188" s="159" t="s">
        <v>1</v>
      </c>
      <c r="F188" s="160" t="s">
        <v>237</v>
      </c>
      <c r="H188" s="161">
        <v>196</v>
      </c>
      <c r="I188" s="162"/>
      <c r="L188" s="157"/>
      <c r="M188" s="163"/>
      <c r="T188" s="164"/>
      <c r="AT188" s="159" t="s">
        <v>153</v>
      </c>
      <c r="AU188" s="159" t="s">
        <v>117</v>
      </c>
      <c r="AV188" s="12" t="s">
        <v>117</v>
      </c>
      <c r="AW188" s="12" t="s">
        <v>30</v>
      </c>
      <c r="AX188" s="12" t="s">
        <v>81</v>
      </c>
      <c r="AY188" s="159" t="s">
        <v>111</v>
      </c>
    </row>
    <row r="189" spans="2:65" s="1" customFormat="1" ht="24.2" customHeight="1" x14ac:dyDescent="0.2">
      <c r="B189" s="31"/>
      <c r="C189" s="132" t="s">
        <v>242</v>
      </c>
      <c r="D189" s="132" t="s">
        <v>112</v>
      </c>
      <c r="E189" s="133" t="s">
        <v>243</v>
      </c>
      <c r="F189" s="134" t="s">
        <v>244</v>
      </c>
      <c r="G189" s="135" t="s">
        <v>245</v>
      </c>
      <c r="H189" s="136">
        <v>333.2</v>
      </c>
      <c r="I189" s="137"/>
      <c r="J189" s="138">
        <f>ROUND(I189*H189,2)</f>
        <v>0</v>
      </c>
      <c r="K189" s="139"/>
      <c r="L189" s="31"/>
      <c r="M189" s="140" t="s">
        <v>1</v>
      </c>
      <c r="N189" s="141" t="s">
        <v>39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116</v>
      </c>
      <c r="AT189" s="144" t="s">
        <v>112</v>
      </c>
      <c r="AU189" s="144" t="s">
        <v>117</v>
      </c>
      <c r="AY189" s="16" t="s">
        <v>111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6" t="s">
        <v>117</v>
      </c>
      <c r="BK189" s="145">
        <f>ROUND(I189*H189,2)</f>
        <v>0</v>
      </c>
      <c r="BL189" s="16" t="s">
        <v>116</v>
      </c>
      <c r="BM189" s="144" t="s">
        <v>246</v>
      </c>
    </row>
    <row r="190" spans="2:65" s="12" customFormat="1" x14ac:dyDescent="0.2">
      <c r="B190" s="157"/>
      <c r="D190" s="158" t="s">
        <v>153</v>
      </c>
      <c r="E190" s="159" t="s">
        <v>1</v>
      </c>
      <c r="F190" s="160" t="s">
        <v>247</v>
      </c>
      <c r="H190" s="161">
        <v>333.2</v>
      </c>
      <c r="I190" s="162"/>
      <c r="L190" s="157"/>
      <c r="M190" s="163"/>
      <c r="T190" s="164"/>
      <c r="AT190" s="159" t="s">
        <v>153</v>
      </c>
      <c r="AU190" s="159" t="s">
        <v>117</v>
      </c>
      <c r="AV190" s="12" t="s">
        <v>117</v>
      </c>
      <c r="AW190" s="12" t="s">
        <v>30</v>
      </c>
      <c r="AX190" s="12" t="s">
        <v>73</v>
      </c>
      <c r="AY190" s="159" t="s">
        <v>111</v>
      </c>
    </row>
    <row r="191" spans="2:65" s="13" customFormat="1" x14ac:dyDescent="0.2">
      <c r="B191" s="165"/>
      <c r="D191" s="158" t="s">
        <v>153</v>
      </c>
      <c r="E191" s="166" t="s">
        <v>1</v>
      </c>
      <c r="F191" s="167" t="s">
        <v>160</v>
      </c>
      <c r="H191" s="168">
        <v>333.2</v>
      </c>
      <c r="I191" s="169"/>
      <c r="L191" s="165"/>
      <c r="M191" s="170"/>
      <c r="T191" s="171"/>
      <c r="AT191" s="166" t="s">
        <v>153</v>
      </c>
      <c r="AU191" s="166" t="s">
        <v>117</v>
      </c>
      <c r="AV191" s="13" t="s">
        <v>116</v>
      </c>
      <c r="AW191" s="13" t="s">
        <v>30</v>
      </c>
      <c r="AX191" s="13" t="s">
        <v>81</v>
      </c>
      <c r="AY191" s="166" t="s">
        <v>111</v>
      </c>
    </row>
    <row r="192" spans="2:65" s="1" customFormat="1" ht="37.700000000000003" customHeight="1" x14ac:dyDescent="0.2">
      <c r="B192" s="31"/>
      <c r="C192" s="132" t="s">
        <v>248</v>
      </c>
      <c r="D192" s="132" t="s">
        <v>112</v>
      </c>
      <c r="E192" s="133" t="s">
        <v>249</v>
      </c>
      <c r="F192" s="134" t="s">
        <v>250</v>
      </c>
      <c r="G192" s="135" t="s">
        <v>192</v>
      </c>
      <c r="H192" s="136">
        <v>143</v>
      </c>
      <c r="I192" s="137"/>
      <c r="J192" s="138">
        <f>ROUND(I192*H192,2)</f>
        <v>0</v>
      </c>
      <c r="K192" s="139"/>
      <c r="L192" s="31"/>
      <c r="M192" s="140" t="s">
        <v>1</v>
      </c>
      <c r="N192" s="141" t="s">
        <v>39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116</v>
      </c>
      <c r="AT192" s="144" t="s">
        <v>112</v>
      </c>
      <c r="AU192" s="144" t="s">
        <v>117</v>
      </c>
      <c r="AY192" s="16" t="s">
        <v>111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6" t="s">
        <v>117</v>
      </c>
      <c r="BK192" s="145">
        <f>ROUND(I192*H192,2)</f>
        <v>0</v>
      </c>
      <c r="BL192" s="16" t="s">
        <v>116</v>
      </c>
      <c r="BM192" s="144" t="s">
        <v>251</v>
      </c>
    </row>
    <row r="193" spans="2:65" s="12" customFormat="1" x14ac:dyDescent="0.2">
      <c r="B193" s="157"/>
      <c r="D193" s="158" t="s">
        <v>153</v>
      </c>
      <c r="E193" s="159" t="s">
        <v>1</v>
      </c>
      <c r="F193" s="160" t="s">
        <v>252</v>
      </c>
      <c r="H193" s="161">
        <v>143</v>
      </c>
      <c r="I193" s="162"/>
      <c r="L193" s="157"/>
      <c r="M193" s="163"/>
      <c r="T193" s="164"/>
      <c r="AT193" s="159" t="s">
        <v>153</v>
      </c>
      <c r="AU193" s="159" t="s">
        <v>117</v>
      </c>
      <c r="AV193" s="12" t="s">
        <v>117</v>
      </c>
      <c r="AW193" s="12" t="s">
        <v>30</v>
      </c>
      <c r="AX193" s="12" t="s">
        <v>81</v>
      </c>
      <c r="AY193" s="159" t="s">
        <v>111</v>
      </c>
    </row>
    <row r="194" spans="2:65" s="1" customFormat="1" ht="16.5" customHeight="1" x14ac:dyDescent="0.2">
      <c r="B194" s="31"/>
      <c r="C194" s="178" t="s">
        <v>7</v>
      </c>
      <c r="D194" s="178" t="s">
        <v>253</v>
      </c>
      <c r="E194" s="179" t="s">
        <v>254</v>
      </c>
      <c r="F194" s="180" t="s">
        <v>255</v>
      </c>
      <c r="G194" s="181" t="s">
        <v>245</v>
      </c>
      <c r="H194" s="182">
        <v>271.7</v>
      </c>
      <c r="I194" s="137"/>
      <c r="J194" s="183">
        <f>ROUND(I194*H194,2)</f>
        <v>0</v>
      </c>
      <c r="K194" s="184"/>
      <c r="L194" s="185"/>
      <c r="M194" s="186" t="s">
        <v>1</v>
      </c>
      <c r="N194" s="187" t="s">
        <v>39</v>
      </c>
      <c r="P194" s="142">
        <f>O194*H194</f>
        <v>0</v>
      </c>
      <c r="Q194" s="142">
        <v>1</v>
      </c>
      <c r="R194" s="142">
        <f>Q194*H194</f>
        <v>271.7</v>
      </c>
      <c r="S194" s="142">
        <v>0</v>
      </c>
      <c r="T194" s="143">
        <f>S194*H194</f>
        <v>0</v>
      </c>
      <c r="AR194" s="144" t="s">
        <v>189</v>
      </c>
      <c r="AT194" s="144" t="s">
        <v>253</v>
      </c>
      <c r="AU194" s="144" t="s">
        <v>117</v>
      </c>
      <c r="AY194" s="16" t="s">
        <v>111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6" t="s">
        <v>117</v>
      </c>
      <c r="BK194" s="145">
        <f>ROUND(I194*H194,2)</f>
        <v>0</v>
      </c>
      <c r="BL194" s="16" t="s">
        <v>116</v>
      </c>
      <c r="BM194" s="144" t="s">
        <v>256</v>
      </c>
    </row>
    <row r="195" spans="2:65" s="12" customFormat="1" x14ac:dyDescent="0.2">
      <c r="B195" s="157"/>
      <c r="D195" s="158" t="s">
        <v>153</v>
      </c>
      <c r="F195" s="160" t="s">
        <v>257</v>
      </c>
      <c r="H195" s="161">
        <v>271.7</v>
      </c>
      <c r="I195" s="162"/>
      <c r="L195" s="157"/>
      <c r="M195" s="163"/>
      <c r="T195" s="164"/>
      <c r="AT195" s="159" t="s">
        <v>153</v>
      </c>
      <c r="AU195" s="159" t="s">
        <v>117</v>
      </c>
      <c r="AV195" s="12" t="s">
        <v>117</v>
      </c>
      <c r="AW195" s="12" t="s">
        <v>4</v>
      </c>
      <c r="AX195" s="12" t="s">
        <v>81</v>
      </c>
      <c r="AY195" s="159" t="s">
        <v>111</v>
      </c>
    </row>
    <row r="196" spans="2:65" s="1" customFormat="1" ht="24.2" customHeight="1" x14ac:dyDescent="0.2">
      <c r="B196" s="31"/>
      <c r="C196" s="132" t="s">
        <v>258</v>
      </c>
      <c r="D196" s="132" t="s">
        <v>112</v>
      </c>
      <c r="E196" s="133" t="s">
        <v>259</v>
      </c>
      <c r="F196" s="134" t="s">
        <v>260</v>
      </c>
      <c r="G196" s="135" t="s">
        <v>192</v>
      </c>
      <c r="H196" s="136">
        <v>3</v>
      </c>
      <c r="I196" s="137"/>
      <c r="J196" s="138">
        <f>ROUND(I196*H196,2)</f>
        <v>0</v>
      </c>
      <c r="K196" s="139"/>
      <c r="L196" s="31"/>
      <c r="M196" s="140" t="s">
        <v>1</v>
      </c>
      <c r="N196" s="141" t="s">
        <v>39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116</v>
      </c>
      <c r="AT196" s="144" t="s">
        <v>112</v>
      </c>
      <c r="AU196" s="144" t="s">
        <v>117</v>
      </c>
      <c r="AY196" s="16" t="s">
        <v>111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6" t="s">
        <v>117</v>
      </c>
      <c r="BK196" s="145">
        <f>ROUND(I196*H196,2)</f>
        <v>0</v>
      </c>
      <c r="BL196" s="16" t="s">
        <v>116</v>
      </c>
      <c r="BM196" s="144" t="s">
        <v>261</v>
      </c>
    </row>
    <row r="197" spans="2:65" s="12" customFormat="1" x14ac:dyDescent="0.2">
      <c r="B197" s="157"/>
      <c r="D197" s="158" t="s">
        <v>153</v>
      </c>
      <c r="E197" s="159" t="s">
        <v>1</v>
      </c>
      <c r="F197" s="160" t="s">
        <v>262</v>
      </c>
      <c r="H197" s="161">
        <v>3</v>
      </c>
      <c r="I197" s="162"/>
      <c r="L197" s="157"/>
      <c r="M197" s="163"/>
      <c r="T197" s="164"/>
      <c r="AT197" s="159" t="s">
        <v>153</v>
      </c>
      <c r="AU197" s="159" t="s">
        <v>117</v>
      </c>
      <c r="AV197" s="12" t="s">
        <v>117</v>
      </c>
      <c r="AW197" s="12" t="s">
        <v>30</v>
      </c>
      <c r="AX197" s="12" t="s">
        <v>81</v>
      </c>
      <c r="AY197" s="159" t="s">
        <v>111</v>
      </c>
    </row>
    <row r="198" spans="2:65" s="1" customFormat="1" ht="16.5" customHeight="1" x14ac:dyDescent="0.2">
      <c r="B198" s="31"/>
      <c r="C198" s="178" t="s">
        <v>263</v>
      </c>
      <c r="D198" s="178" t="s">
        <v>253</v>
      </c>
      <c r="E198" s="179" t="s">
        <v>264</v>
      </c>
      <c r="F198" s="180" t="s">
        <v>265</v>
      </c>
      <c r="G198" s="181" t="s">
        <v>245</v>
      </c>
      <c r="H198" s="182">
        <v>4.8</v>
      </c>
      <c r="I198" s="137"/>
      <c r="J198" s="183">
        <f>ROUND(I198*H198,2)</f>
        <v>0</v>
      </c>
      <c r="K198" s="184"/>
      <c r="L198" s="185"/>
      <c r="M198" s="186" t="s">
        <v>1</v>
      </c>
      <c r="N198" s="187" t="s">
        <v>39</v>
      </c>
      <c r="P198" s="142">
        <f>O198*H198</f>
        <v>0</v>
      </c>
      <c r="Q198" s="142">
        <v>1</v>
      </c>
      <c r="R198" s="142">
        <f>Q198*H198</f>
        <v>4.8</v>
      </c>
      <c r="S198" s="142">
        <v>0</v>
      </c>
      <c r="T198" s="143">
        <f>S198*H198</f>
        <v>0</v>
      </c>
      <c r="AR198" s="144" t="s">
        <v>189</v>
      </c>
      <c r="AT198" s="144" t="s">
        <v>253</v>
      </c>
      <c r="AU198" s="144" t="s">
        <v>117</v>
      </c>
      <c r="AY198" s="16" t="s">
        <v>111</v>
      </c>
      <c r="BE198" s="145">
        <f>IF(N198="základná",J198,0)</f>
        <v>0</v>
      </c>
      <c r="BF198" s="145">
        <f>IF(N198="znížená",J198,0)</f>
        <v>0</v>
      </c>
      <c r="BG198" s="145">
        <f>IF(N198="zákl. prenesená",J198,0)</f>
        <v>0</v>
      </c>
      <c r="BH198" s="145">
        <f>IF(N198="zníž. prenesená",J198,0)</f>
        <v>0</v>
      </c>
      <c r="BI198" s="145">
        <f>IF(N198="nulová",J198,0)</f>
        <v>0</v>
      </c>
      <c r="BJ198" s="16" t="s">
        <v>117</v>
      </c>
      <c r="BK198" s="145">
        <f>ROUND(I198*H198,2)</f>
        <v>0</v>
      </c>
      <c r="BL198" s="16" t="s">
        <v>116</v>
      </c>
      <c r="BM198" s="144" t="s">
        <v>266</v>
      </c>
    </row>
    <row r="199" spans="2:65" s="12" customFormat="1" x14ac:dyDescent="0.2">
      <c r="B199" s="157"/>
      <c r="D199" s="158" t="s">
        <v>153</v>
      </c>
      <c r="F199" s="160" t="s">
        <v>267</v>
      </c>
      <c r="H199" s="161">
        <v>4.8</v>
      </c>
      <c r="I199" s="162"/>
      <c r="L199" s="157"/>
      <c r="M199" s="163"/>
      <c r="T199" s="164"/>
      <c r="AT199" s="159" t="s">
        <v>153</v>
      </c>
      <c r="AU199" s="159" t="s">
        <v>117</v>
      </c>
      <c r="AV199" s="12" t="s">
        <v>117</v>
      </c>
      <c r="AW199" s="12" t="s">
        <v>4</v>
      </c>
      <c r="AX199" s="12" t="s">
        <v>81</v>
      </c>
      <c r="AY199" s="159" t="s">
        <v>111</v>
      </c>
    </row>
    <row r="200" spans="2:65" s="1" customFormat="1" ht="24.2" customHeight="1" x14ac:dyDescent="0.2">
      <c r="B200" s="31"/>
      <c r="C200" s="132" t="s">
        <v>268</v>
      </c>
      <c r="D200" s="132" t="s">
        <v>112</v>
      </c>
      <c r="E200" s="133" t="s">
        <v>269</v>
      </c>
      <c r="F200" s="134" t="s">
        <v>270</v>
      </c>
      <c r="G200" s="135" t="s">
        <v>151</v>
      </c>
      <c r="H200" s="136">
        <v>1252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39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116</v>
      </c>
      <c r="AT200" s="144" t="s">
        <v>112</v>
      </c>
      <c r="AU200" s="144" t="s">
        <v>117</v>
      </c>
      <c r="AY200" s="16" t="s">
        <v>111</v>
      </c>
      <c r="BE200" s="145">
        <f>IF(N200="základná",J200,0)</f>
        <v>0</v>
      </c>
      <c r="BF200" s="145">
        <f>IF(N200="znížená",J200,0)</f>
        <v>0</v>
      </c>
      <c r="BG200" s="145">
        <f>IF(N200="zákl. prenesená",J200,0)</f>
        <v>0</v>
      </c>
      <c r="BH200" s="145">
        <f>IF(N200="zníž. prenesená",J200,0)</f>
        <v>0</v>
      </c>
      <c r="BI200" s="145">
        <f>IF(N200="nulová",J200,0)</f>
        <v>0</v>
      </c>
      <c r="BJ200" s="16" t="s">
        <v>117</v>
      </c>
      <c r="BK200" s="145">
        <f>ROUND(I200*H200,2)</f>
        <v>0</v>
      </c>
      <c r="BL200" s="16" t="s">
        <v>116</v>
      </c>
      <c r="BM200" s="144" t="s">
        <v>271</v>
      </c>
    </row>
    <row r="201" spans="2:65" s="12" customFormat="1" x14ac:dyDescent="0.2">
      <c r="B201" s="157"/>
      <c r="D201" s="158" t="s">
        <v>153</v>
      </c>
      <c r="E201" s="159" t="s">
        <v>1</v>
      </c>
      <c r="F201" s="160" t="s">
        <v>272</v>
      </c>
      <c r="H201" s="161">
        <v>306</v>
      </c>
      <c r="I201" s="162"/>
      <c r="L201" s="157"/>
      <c r="M201" s="163"/>
      <c r="T201" s="164"/>
      <c r="AT201" s="159" t="s">
        <v>153</v>
      </c>
      <c r="AU201" s="159" t="s">
        <v>117</v>
      </c>
      <c r="AV201" s="12" t="s">
        <v>117</v>
      </c>
      <c r="AW201" s="12" t="s">
        <v>30</v>
      </c>
      <c r="AX201" s="12" t="s">
        <v>73</v>
      </c>
      <c r="AY201" s="159" t="s">
        <v>111</v>
      </c>
    </row>
    <row r="202" spans="2:65" s="12" customFormat="1" x14ac:dyDescent="0.2">
      <c r="B202" s="157"/>
      <c r="D202" s="158" t="s">
        <v>153</v>
      </c>
      <c r="E202" s="159" t="s">
        <v>1</v>
      </c>
      <c r="F202" s="160" t="s">
        <v>273</v>
      </c>
      <c r="H202" s="161">
        <v>946</v>
      </c>
      <c r="I202" s="162"/>
      <c r="L202" s="157"/>
      <c r="M202" s="163"/>
      <c r="T202" s="164"/>
      <c r="AT202" s="159" t="s">
        <v>153</v>
      </c>
      <c r="AU202" s="159" t="s">
        <v>117</v>
      </c>
      <c r="AV202" s="12" t="s">
        <v>117</v>
      </c>
      <c r="AW202" s="12" t="s">
        <v>30</v>
      </c>
      <c r="AX202" s="12" t="s">
        <v>73</v>
      </c>
      <c r="AY202" s="159" t="s">
        <v>111</v>
      </c>
    </row>
    <row r="203" spans="2:65" s="13" customFormat="1" x14ac:dyDescent="0.2">
      <c r="B203" s="165"/>
      <c r="D203" s="158" t="s">
        <v>153</v>
      </c>
      <c r="E203" s="166" t="s">
        <v>1</v>
      </c>
      <c r="F203" s="167" t="s">
        <v>160</v>
      </c>
      <c r="H203" s="168">
        <v>1252</v>
      </c>
      <c r="I203" s="169"/>
      <c r="L203" s="165"/>
      <c r="M203" s="170"/>
      <c r="T203" s="171"/>
      <c r="AT203" s="166" t="s">
        <v>153</v>
      </c>
      <c r="AU203" s="166" t="s">
        <v>117</v>
      </c>
      <c r="AV203" s="13" t="s">
        <v>116</v>
      </c>
      <c r="AW203" s="13" t="s">
        <v>30</v>
      </c>
      <c r="AX203" s="13" t="s">
        <v>81</v>
      </c>
      <c r="AY203" s="166" t="s">
        <v>111</v>
      </c>
    </row>
    <row r="204" spans="2:65" s="1" customFormat="1" ht="33" customHeight="1" x14ac:dyDescent="0.2">
      <c r="B204" s="31"/>
      <c r="C204" s="132" t="s">
        <v>274</v>
      </c>
      <c r="D204" s="132" t="s">
        <v>112</v>
      </c>
      <c r="E204" s="133" t="s">
        <v>275</v>
      </c>
      <c r="F204" s="134" t="s">
        <v>276</v>
      </c>
      <c r="G204" s="135" t="s">
        <v>151</v>
      </c>
      <c r="H204" s="136">
        <v>307</v>
      </c>
      <c r="I204" s="137"/>
      <c r="J204" s="138">
        <f>ROUND(I204*H204,2)</f>
        <v>0</v>
      </c>
      <c r="K204" s="139"/>
      <c r="L204" s="31"/>
      <c r="M204" s="140" t="s">
        <v>1</v>
      </c>
      <c r="N204" s="141" t="s">
        <v>39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116</v>
      </c>
      <c r="AT204" s="144" t="s">
        <v>112</v>
      </c>
      <c r="AU204" s="144" t="s">
        <v>117</v>
      </c>
      <c r="AY204" s="16" t="s">
        <v>111</v>
      </c>
      <c r="BE204" s="145">
        <f>IF(N204="základná",J204,0)</f>
        <v>0</v>
      </c>
      <c r="BF204" s="145">
        <f>IF(N204="znížená",J204,0)</f>
        <v>0</v>
      </c>
      <c r="BG204" s="145">
        <f>IF(N204="zákl. prenesená",J204,0)</f>
        <v>0</v>
      </c>
      <c r="BH204" s="145">
        <f>IF(N204="zníž. prenesená",J204,0)</f>
        <v>0</v>
      </c>
      <c r="BI204" s="145">
        <f>IF(N204="nulová",J204,0)</f>
        <v>0</v>
      </c>
      <c r="BJ204" s="16" t="s">
        <v>117</v>
      </c>
      <c r="BK204" s="145">
        <f>ROUND(I204*H204,2)</f>
        <v>0</v>
      </c>
      <c r="BL204" s="16" t="s">
        <v>116</v>
      </c>
      <c r="BM204" s="144" t="s">
        <v>277</v>
      </c>
    </row>
    <row r="205" spans="2:65" s="12" customFormat="1" x14ac:dyDescent="0.2">
      <c r="B205" s="157"/>
      <c r="D205" s="158" t="s">
        <v>153</v>
      </c>
      <c r="E205" s="159" t="s">
        <v>1</v>
      </c>
      <c r="F205" s="160" t="s">
        <v>278</v>
      </c>
      <c r="H205" s="161">
        <v>307</v>
      </c>
      <c r="I205" s="162"/>
      <c r="L205" s="157"/>
      <c r="M205" s="163"/>
      <c r="T205" s="164"/>
      <c r="AT205" s="159" t="s">
        <v>153</v>
      </c>
      <c r="AU205" s="159" t="s">
        <v>117</v>
      </c>
      <c r="AV205" s="12" t="s">
        <v>117</v>
      </c>
      <c r="AW205" s="12" t="s">
        <v>30</v>
      </c>
      <c r="AX205" s="12" t="s">
        <v>81</v>
      </c>
      <c r="AY205" s="159" t="s">
        <v>111</v>
      </c>
    </row>
    <row r="206" spans="2:65" s="1" customFormat="1" ht="16.5" customHeight="1" x14ac:dyDescent="0.2">
      <c r="B206" s="31"/>
      <c r="C206" s="132" t="s">
        <v>279</v>
      </c>
      <c r="D206" s="132" t="s">
        <v>112</v>
      </c>
      <c r="E206" s="133" t="s">
        <v>280</v>
      </c>
      <c r="F206" s="134" t="s">
        <v>281</v>
      </c>
      <c r="G206" s="135" t="s">
        <v>151</v>
      </c>
      <c r="H206" s="136">
        <v>307</v>
      </c>
      <c r="I206" s="137"/>
      <c r="J206" s="138">
        <f>ROUND(I206*H206,2)</f>
        <v>0</v>
      </c>
      <c r="K206" s="139"/>
      <c r="L206" s="31"/>
      <c r="M206" s="140" t="s">
        <v>1</v>
      </c>
      <c r="N206" s="141" t="s">
        <v>39</v>
      </c>
      <c r="P206" s="142">
        <f>O206*H206</f>
        <v>0</v>
      </c>
      <c r="Q206" s="142">
        <v>6.4000000000000005E-4</v>
      </c>
      <c r="R206" s="142">
        <f>Q206*H206</f>
        <v>0.19648000000000002</v>
      </c>
      <c r="S206" s="142">
        <v>0</v>
      </c>
      <c r="T206" s="143">
        <f>S206*H206</f>
        <v>0</v>
      </c>
      <c r="AR206" s="144" t="s">
        <v>116</v>
      </c>
      <c r="AT206" s="144" t="s">
        <v>112</v>
      </c>
      <c r="AU206" s="144" t="s">
        <v>117</v>
      </c>
      <c r="AY206" s="16" t="s">
        <v>111</v>
      </c>
      <c r="BE206" s="145">
        <f>IF(N206="základná",J206,0)</f>
        <v>0</v>
      </c>
      <c r="BF206" s="145">
        <f>IF(N206="znížená",J206,0)</f>
        <v>0</v>
      </c>
      <c r="BG206" s="145">
        <f>IF(N206="zákl. prenesená",J206,0)</f>
        <v>0</v>
      </c>
      <c r="BH206" s="145">
        <f>IF(N206="zníž. prenesená",J206,0)</f>
        <v>0</v>
      </c>
      <c r="BI206" s="145">
        <f>IF(N206="nulová",J206,0)</f>
        <v>0</v>
      </c>
      <c r="BJ206" s="16" t="s">
        <v>117</v>
      </c>
      <c r="BK206" s="145">
        <f>ROUND(I206*H206,2)</f>
        <v>0</v>
      </c>
      <c r="BL206" s="16" t="s">
        <v>116</v>
      </c>
      <c r="BM206" s="144" t="s">
        <v>282</v>
      </c>
    </row>
    <row r="207" spans="2:65" s="1" customFormat="1" ht="16.5" customHeight="1" x14ac:dyDescent="0.2">
      <c r="B207" s="31"/>
      <c r="C207" s="178" t="s">
        <v>283</v>
      </c>
      <c r="D207" s="178" t="s">
        <v>253</v>
      </c>
      <c r="E207" s="179" t="s">
        <v>284</v>
      </c>
      <c r="F207" s="180" t="s">
        <v>285</v>
      </c>
      <c r="G207" s="181" t="s">
        <v>286</v>
      </c>
      <c r="H207" s="182">
        <v>9.4860000000000007</v>
      </c>
      <c r="I207" s="137"/>
      <c r="J207" s="183">
        <f>ROUND(I207*H207,2)</f>
        <v>0</v>
      </c>
      <c r="K207" s="184"/>
      <c r="L207" s="185"/>
      <c r="M207" s="186" t="s">
        <v>1</v>
      </c>
      <c r="N207" s="187" t="s">
        <v>39</v>
      </c>
      <c r="P207" s="142">
        <f>O207*H207</f>
        <v>0</v>
      </c>
      <c r="Q207" s="142">
        <v>1E-3</v>
      </c>
      <c r="R207" s="142">
        <f>Q207*H207</f>
        <v>9.4860000000000014E-3</v>
      </c>
      <c r="S207" s="142">
        <v>0</v>
      </c>
      <c r="T207" s="143">
        <f>S207*H207</f>
        <v>0</v>
      </c>
      <c r="AR207" s="144" t="s">
        <v>189</v>
      </c>
      <c r="AT207" s="144" t="s">
        <v>253</v>
      </c>
      <c r="AU207" s="144" t="s">
        <v>117</v>
      </c>
      <c r="AY207" s="16" t="s">
        <v>111</v>
      </c>
      <c r="BE207" s="145">
        <f>IF(N207="základná",J207,0)</f>
        <v>0</v>
      </c>
      <c r="BF207" s="145">
        <f>IF(N207="znížená",J207,0)</f>
        <v>0</v>
      </c>
      <c r="BG207" s="145">
        <f>IF(N207="zákl. prenesená",J207,0)</f>
        <v>0</v>
      </c>
      <c r="BH207" s="145">
        <f>IF(N207="zníž. prenesená",J207,0)</f>
        <v>0</v>
      </c>
      <c r="BI207" s="145">
        <f>IF(N207="nulová",J207,0)</f>
        <v>0</v>
      </c>
      <c r="BJ207" s="16" t="s">
        <v>117</v>
      </c>
      <c r="BK207" s="145">
        <f>ROUND(I207*H207,2)</f>
        <v>0</v>
      </c>
      <c r="BL207" s="16" t="s">
        <v>116</v>
      </c>
      <c r="BM207" s="144" t="s">
        <v>287</v>
      </c>
    </row>
    <row r="208" spans="2:65" s="12" customFormat="1" x14ac:dyDescent="0.2">
      <c r="B208" s="157"/>
      <c r="D208" s="158" t="s">
        <v>153</v>
      </c>
      <c r="F208" s="160" t="s">
        <v>288</v>
      </c>
      <c r="H208" s="161">
        <v>9.4860000000000007</v>
      </c>
      <c r="I208" s="162"/>
      <c r="L208" s="157"/>
      <c r="M208" s="163"/>
      <c r="T208" s="164"/>
      <c r="AT208" s="159" t="s">
        <v>153</v>
      </c>
      <c r="AU208" s="159" t="s">
        <v>117</v>
      </c>
      <c r="AV208" s="12" t="s">
        <v>117</v>
      </c>
      <c r="AW208" s="12" t="s">
        <v>4</v>
      </c>
      <c r="AX208" s="12" t="s">
        <v>81</v>
      </c>
      <c r="AY208" s="159" t="s">
        <v>111</v>
      </c>
    </row>
    <row r="209" spans="2:65" s="10" customFormat="1" ht="22.7" customHeight="1" x14ac:dyDescent="0.2">
      <c r="B209" s="122"/>
      <c r="D209" s="123" t="s">
        <v>72</v>
      </c>
      <c r="E209" s="155" t="s">
        <v>117</v>
      </c>
      <c r="F209" s="155" t="s">
        <v>289</v>
      </c>
      <c r="I209" s="125"/>
      <c r="J209" s="156">
        <f>BK209</f>
        <v>0</v>
      </c>
      <c r="L209" s="122"/>
      <c r="M209" s="127"/>
      <c r="P209" s="128">
        <f>SUM(P210:P228)</f>
        <v>0</v>
      </c>
      <c r="R209" s="128">
        <f>SUM(R210:R228)</f>
        <v>46.920844779999996</v>
      </c>
      <c r="T209" s="129">
        <f>SUM(T210:T228)</f>
        <v>0</v>
      </c>
      <c r="AR209" s="123" t="s">
        <v>81</v>
      </c>
      <c r="AT209" s="130" t="s">
        <v>72</v>
      </c>
      <c r="AU209" s="130" t="s">
        <v>81</v>
      </c>
      <c r="AY209" s="123" t="s">
        <v>111</v>
      </c>
      <c r="BK209" s="131">
        <f>SUM(BK210:BK228)</f>
        <v>0</v>
      </c>
    </row>
    <row r="210" spans="2:65" s="1" customFormat="1" ht="16.5" customHeight="1" x14ac:dyDescent="0.2">
      <c r="B210" s="31"/>
      <c r="C210" s="132" t="s">
        <v>290</v>
      </c>
      <c r="D210" s="132" t="s">
        <v>112</v>
      </c>
      <c r="E210" s="133" t="s">
        <v>291</v>
      </c>
      <c r="F210" s="134" t="s">
        <v>292</v>
      </c>
      <c r="G210" s="135" t="s">
        <v>192</v>
      </c>
      <c r="H210" s="136">
        <v>0.6</v>
      </c>
      <c r="I210" s="137"/>
      <c r="J210" s="138">
        <f>ROUND(I210*H210,2)</f>
        <v>0</v>
      </c>
      <c r="K210" s="139"/>
      <c r="L210" s="31"/>
      <c r="M210" s="140" t="s">
        <v>1</v>
      </c>
      <c r="N210" s="141" t="s">
        <v>39</v>
      </c>
      <c r="P210" s="142">
        <f>O210*H210</f>
        <v>0</v>
      </c>
      <c r="Q210" s="142">
        <v>1.9205000000000001</v>
      </c>
      <c r="R210" s="142">
        <f>Q210*H210</f>
        <v>1.1523000000000001</v>
      </c>
      <c r="S210" s="142">
        <v>0</v>
      </c>
      <c r="T210" s="143">
        <f>S210*H210</f>
        <v>0</v>
      </c>
      <c r="AR210" s="144" t="s">
        <v>116</v>
      </c>
      <c r="AT210" s="144" t="s">
        <v>112</v>
      </c>
      <c r="AU210" s="144" t="s">
        <v>117</v>
      </c>
      <c r="AY210" s="16" t="s">
        <v>111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6" t="s">
        <v>117</v>
      </c>
      <c r="BK210" s="145">
        <f>ROUND(I210*H210,2)</f>
        <v>0</v>
      </c>
      <c r="BL210" s="16" t="s">
        <v>116</v>
      </c>
      <c r="BM210" s="144" t="s">
        <v>293</v>
      </c>
    </row>
    <row r="211" spans="2:65" s="12" customFormat="1" x14ac:dyDescent="0.2">
      <c r="B211" s="157"/>
      <c r="D211" s="158" t="s">
        <v>153</v>
      </c>
      <c r="E211" s="159" t="s">
        <v>1</v>
      </c>
      <c r="F211" s="160" t="s">
        <v>294</v>
      </c>
      <c r="H211" s="161">
        <v>0.6</v>
      </c>
      <c r="I211" s="162"/>
      <c r="L211" s="157"/>
      <c r="M211" s="163"/>
      <c r="T211" s="164"/>
      <c r="AT211" s="159" t="s">
        <v>153</v>
      </c>
      <c r="AU211" s="159" t="s">
        <v>117</v>
      </c>
      <c r="AV211" s="12" t="s">
        <v>117</v>
      </c>
      <c r="AW211" s="12" t="s">
        <v>30</v>
      </c>
      <c r="AX211" s="12" t="s">
        <v>81</v>
      </c>
      <c r="AY211" s="159" t="s">
        <v>111</v>
      </c>
    </row>
    <row r="212" spans="2:65" s="1" customFormat="1" ht="16.5" customHeight="1" x14ac:dyDescent="0.2">
      <c r="B212" s="31"/>
      <c r="C212" s="132" t="s">
        <v>295</v>
      </c>
      <c r="D212" s="132" t="s">
        <v>112</v>
      </c>
      <c r="E212" s="133" t="s">
        <v>296</v>
      </c>
      <c r="F212" s="134" t="s">
        <v>297</v>
      </c>
      <c r="G212" s="135" t="s">
        <v>167</v>
      </c>
      <c r="H212" s="136">
        <v>47</v>
      </c>
      <c r="I212" s="137"/>
      <c r="J212" s="138">
        <f>ROUND(I212*H212,2)</f>
        <v>0</v>
      </c>
      <c r="K212" s="139"/>
      <c r="L212" s="31"/>
      <c r="M212" s="140" t="s">
        <v>1</v>
      </c>
      <c r="N212" s="141" t="s">
        <v>39</v>
      </c>
      <c r="P212" s="142">
        <f>O212*H212</f>
        <v>0</v>
      </c>
      <c r="Q212" s="142">
        <v>0.25212000000000001</v>
      </c>
      <c r="R212" s="142">
        <f>Q212*H212</f>
        <v>11.849640000000001</v>
      </c>
      <c r="S212" s="142">
        <v>0</v>
      </c>
      <c r="T212" s="143">
        <f>S212*H212</f>
        <v>0</v>
      </c>
      <c r="AR212" s="144" t="s">
        <v>116</v>
      </c>
      <c r="AT212" s="144" t="s">
        <v>112</v>
      </c>
      <c r="AU212" s="144" t="s">
        <v>117</v>
      </c>
      <c r="AY212" s="16" t="s">
        <v>111</v>
      </c>
      <c r="BE212" s="145">
        <f>IF(N212="základná",J212,0)</f>
        <v>0</v>
      </c>
      <c r="BF212" s="145">
        <f>IF(N212="znížená",J212,0)</f>
        <v>0</v>
      </c>
      <c r="BG212" s="145">
        <f>IF(N212="zákl. prenesená",J212,0)</f>
        <v>0</v>
      </c>
      <c r="BH212" s="145">
        <f>IF(N212="zníž. prenesená",J212,0)</f>
        <v>0</v>
      </c>
      <c r="BI212" s="145">
        <f>IF(N212="nulová",J212,0)</f>
        <v>0</v>
      </c>
      <c r="BJ212" s="16" t="s">
        <v>117</v>
      </c>
      <c r="BK212" s="145">
        <f>ROUND(I212*H212,2)</f>
        <v>0</v>
      </c>
      <c r="BL212" s="16" t="s">
        <v>116</v>
      </c>
      <c r="BM212" s="144" t="s">
        <v>298</v>
      </c>
    </row>
    <row r="213" spans="2:65" s="12" customFormat="1" x14ac:dyDescent="0.2">
      <c r="B213" s="157"/>
      <c r="D213" s="158" t="s">
        <v>153</v>
      </c>
      <c r="E213" s="159" t="s">
        <v>1</v>
      </c>
      <c r="F213" s="160" t="s">
        <v>299</v>
      </c>
      <c r="H213" s="161">
        <v>47</v>
      </c>
      <c r="I213" s="162"/>
      <c r="L213" s="157"/>
      <c r="M213" s="163"/>
      <c r="T213" s="164"/>
      <c r="AT213" s="159" t="s">
        <v>153</v>
      </c>
      <c r="AU213" s="159" t="s">
        <v>117</v>
      </c>
      <c r="AV213" s="12" t="s">
        <v>117</v>
      </c>
      <c r="AW213" s="12" t="s">
        <v>30</v>
      </c>
      <c r="AX213" s="12" t="s">
        <v>81</v>
      </c>
      <c r="AY213" s="159" t="s">
        <v>111</v>
      </c>
    </row>
    <row r="214" spans="2:65" s="1" customFormat="1" ht="33" customHeight="1" x14ac:dyDescent="0.2">
      <c r="B214" s="31"/>
      <c r="C214" s="132" t="s">
        <v>300</v>
      </c>
      <c r="D214" s="132" t="s">
        <v>112</v>
      </c>
      <c r="E214" s="133" t="s">
        <v>301</v>
      </c>
      <c r="F214" s="134" t="s">
        <v>302</v>
      </c>
      <c r="G214" s="135" t="s">
        <v>151</v>
      </c>
      <c r="H214" s="136">
        <v>241</v>
      </c>
      <c r="I214" s="137"/>
      <c r="J214" s="138">
        <f>ROUND(I214*H214,2)</f>
        <v>0</v>
      </c>
      <c r="K214" s="139"/>
      <c r="L214" s="31"/>
      <c r="M214" s="140" t="s">
        <v>1</v>
      </c>
      <c r="N214" s="141" t="s">
        <v>39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116</v>
      </c>
      <c r="AT214" s="144" t="s">
        <v>112</v>
      </c>
      <c r="AU214" s="144" t="s">
        <v>117</v>
      </c>
      <c r="AY214" s="16" t="s">
        <v>111</v>
      </c>
      <c r="BE214" s="145">
        <f>IF(N214="základná",J214,0)</f>
        <v>0</v>
      </c>
      <c r="BF214" s="145">
        <f>IF(N214="znížená",J214,0)</f>
        <v>0</v>
      </c>
      <c r="BG214" s="145">
        <f>IF(N214="zákl. prenesená",J214,0)</f>
        <v>0</v>
      </c>
      <c r="BH214" s="145">
        <f>IF(N214="zníž. prenesená",J214,0)</f>
        <v>0</v>
      </c>
      <c r="BI214" s="145">
        <f>IF(N214="nulová",J214,0)</f>
        <v>0</v>
      </c>
      <c r="BJ214" s="16" t="s">
        <v>117</v>
      </c>
      <c r="BK214" s="145">
        <f>ROUND(I214*H214,2)</f>
        <v>0</v>
      </c>
      <c r="BL214" s="16" t="s">
        <v>116</v>
      </c>
      <c r="BM214" s="144" t="s">
        <v>303</v>
      </c>
    </row>
    <row r="215" spans="2:65" s="12" customFormat="1" x14ac:dyDescent="0.2">
      <c r="B215" s="157"/>
      <c r="D215" s="158" t="s">
        <v>153</v>
      </c>
      <c r="E215" s="159" t="s">
        <v>1</v>
      </c>
      <c r="F215" s="160" t="s">
        <v>304</v>
      </c>
      <c r="H215" s="161">
        <v>241</v>
      </c>
      <c r="I215" s="162"/>
      <c r="L215" s="157"/>
      <c r="M215" s="163"/>
      <c r="T215" s="164"/>
      <c r="AT215" s="159" t="s">
        <v>153</v>
      </c>
      <c r="AU215" s="159" t="s">
        <v>117</v>
      </c>
      <c r="AV215" s="12" t="s">
        <v>117</v>
      </c>
      <c r="AW215" s="12" t="s">
        <v>30</v>
      </c>
      <c r="AX215" s="12" t="s">
        <v>81</v>
      </c>
      <c r="AY215" s="159" t="s">
        <v>111</v>
      </c>
    </row>
    <row r="216" spans="2:65" s="1" customFormat="1" ht="16.5" customHeight="1" x14ac:dyDescent="0.2">
      <c r="B216" s="31"/>
      <c r="C216" s="132" t="s">
        <v>305</v>
      </c>
      <c r="D216" s="132" t="s">
        <v>112</v>
      </c>
      <c r="E216" s="133" t="s">
        <v>306</v>
      </c>
      <c r="F216" s="134" t="s">
        <v>307</v>
      </c>
      <c r="G216" s="135" t="s">
        <v>245</v>
      </c>
      <c r="H216" s="136">
        <v>0.41</v>
      </c>
      <c r="I216" s="137"/>
      <c r="J216" s="138">
        <f>ROUND(I216*H216,2)</f>
        <v>0</v>
      </c>
      <c r="K216" s="139"/>
      <c r="L216" s="31"/>
      <c r="M216" s="140" t="s">
        <v>1</v>
      </c>
      <c r="N216" s="141" t="s">
        <v>39</v>
      </c>
      <c r="P216" s="142">
        <f>O216*H216</f>
        <v>0</v>
      </c>
      <c r="Q216" s="142">
        <v>1.01895</v>
      </c>
      <c r="R216" s="142">
        <f>Q216*H216</f>
        <v>0.41776949999999996</v>
      </c>
      <c r="S216" s="142">
        <v>0</v>
      </c>
      <c r="T216" s="143">
        <f>S216*H216</f>
        <v>0</v>
      </c>
      <c r="AR216" s="144" t="s">
        <v>116</v>
      </c>
      <c r="AT216" s="144" t="s">
        <v>112</v>
      </c>
      <c r="AU216" s="144" t="s">
        <v>117</v>
      </c>
      <c r="AY216" s="16" t="s">
        <v>111</v>
      </c>
      <c r="BE216" s="145">
        <f>IF(N216="základná",J216,0)</f>
        <v>0</v>
      </c>
      <c r="BF216" s="145">
        <f>IF(N216="znížená",J216,0)</f>
        <v>0</v>
      </c>
      <c r="BG216" s="145">
        <f>IF(N216="zákl. prenesená",J216,0)</f>
        <v>0</v>
      </c>
      <c r="BH216" s="145">
        <f>IF(N216="zníž. prenesená",J216,0)</f>
        <v>0</v>
      </c>
      <c r="BI216" s="145">
        <f>IF(N216="nulová",J216,0)</f>
        <v>0</v>
      </c>
      <c r="BJ216" s="16" t="s">
        <v>117</v>
      </c>
      <c r="BK216" s="145">
        <f>ROUND(I216*H216,2)</f>
        <v>0</v>
      </c>
      <c r="BL216" s="16" t="s">
        <v>116</v>
      </c>
      <c r="BM216" s="144" t="s">
        <v>308</v>
      </c>
    </row>
    <row r="217" spans="2:65" s="12" customFormat="1" x14ac:dyDescent="0.2">
      <c r="B217" s="157"/>
      <c r="D217" s="158" t="s">
        <v>153</v>
      </c>
      <c r="E217" s="159" t="s">
        <v>1</v>
      </c>
      <c r="F217" s="160" t="s">
        <v>309</v>
      </c>
      <c r="H217" s="161">
        <v>0.41</v>
      </c>
      <c r="I217" s="162"/>
      <c r="L217" s="157"/>
      <c r="M217" s="163"/>
      <c r="T217" s="164"/>
      <c r="AT217" s="159" t="s">
        <v>153</v>
      </c>
      <c r="AU217" s="159" t="s">
        <v>117</v>
      </c>
      <c r="AV217" s="12" t="s">
        <v>117</v>
      </c>
      <c r="AW217" s="12" t="s">
        <v>30</v>
      </c>
      <c r="AX217" s="12" t="s">
        <v>81</v>
      </c>
      <c r="AY217" s="159" t="s">
        <v>111</v>
      </c>
    </row>
    <row r="218" spans="2:65" s="1" customFormat="1" ht="16.5" customHeight="1" x14ac:dyDescent="0.2">
      <c r="B218" s="31"/>
      <c r="C218" s="132" t="s">
        <v>310</v>
      </c>
      <c r="D218" s="132" t="s">
        <v>112</v>
      </c>
      <c r="E218" s="133" t="s">
        <v>311</v>
      </c>
      <c r="F218" s="134" t="s">
        <v>312</v>
      </c>
      <c r="G218" s="135" t="s">
        <v>192</v>
      </c>
      <c r="H218" s="136">
        <v>7.7939999999999996</v>
      </c>
      <c r="I218" s="137"/>
      <c r="J218" s="138">
        <f>ROUND(I218*H218,2)</f>
        <v>0</v>
      </c>
      <c r="K218" s="139"/>
      <c r="L218" s="31"/>
      <c r="M218" s="140" t="s">
        <v>1</v>
      </c>
      <c r="N218" s="141" t="s">
        <v>39</v>
      </c>
      <c r="P218" s="142">
        <f>O218*H218</f>
        <v>0</v>
      </c>
      <c r="Q218" s="142">
        <v>2.4157199999999999</v>
      </c>
      <c r="R218" s="142">
        <f>Q218*H218</f>
        <v>18.828121679999999</v>
      </c>
      <c r="S218" s="142">
        <v>0</v>
      </c>
      <c r="T218" s="143">
        <f>S218*H218</f>
        <v>0</v>
      </c>
      <c r="AR218" s="144" t="s">
        <v>116</v>
      </c>
      <c r="AT218" s="144" t="s">
        <v>112</v>
      </c>
      <c r="AU218" s="144" t="s">
        <v>117</v>
      </c>
      <c r="AY218" s="16" t="s">
        <v>111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6" t="s">
        <v>117</v>
      </c>
      <c r="BK218" s="145">
        <f>ROUND(I218*H218,2)</f>
        <v>0</v>
      </c>
      <c r="BL218" s="16" t="s">
        <v>116</v>
      </c>
      <c r="BM218" s="144" t="s">
        <v>313</v>
      </c>
    </row>
    <row r="219" spans="2:65" s="12" customFormat="1" x14ac:dyDescent="0.2">
      <c r="B219" s="157"/>
      <c r="D219" s="158" t="s">
        <v>153</v>
      </c>
      <c r="E219" s="159" t="s">
        <v>1</v>
      </c>
      <c r="F219" s="160" t="s">
        <v>314</v>
      </c>
      <c r="H219" s="161">
        <v>4.2300000000000004</v>
      </c>
      <c r="I219" s="162"/>
      <c r="L219" s="157"/>
      <c r="M219" s="163"/>
      <c r="T219" s="164"/>
      <c r="AT219" s="159" t="s">
        <v>153</v>
      </c>
      <c r="AU219" s="159" t="s">
        <v>117</v>
      </c>
      <c r="AV219" s="12" t="s">
        <v>117</v>
      </c>
      <c r="AW219" s="12" t="s">
        <v>30</v>
      </c>
      <c r="AX219" s="12" t="s">
        <v>73</v>
      </c>
      <c r="AY219" s="159" t="s">
        <v>111</v>
      </c>
    </row>
    <row r="220" spans="2:65" s="12" customFormat="1" x14ac:dyDescent="0.2">
      <c r="B220" s="157"/>
      <c r="D220" s="158" t="s">
        <v>153</v>
      </c>
      <c r="E220" s="159" t="s">
        <v>1</v>
      </c>
      <c r="F220" s="160" t="s">
        <v>315</v>
      </c>
      <c r="H220" s="161">
        <v>3.5640000000000001</v>
      </c>
      <c r="I220" s="162"/>
      <c r="L220" s="157"/>
      <c r="M220" s="163"/>
      <c r="T220" s="164"/>
      <c r="AT220" s="159" t="s">
        <v>153</v>
      </c>
      <c r="AU220" s="159" t="s">
        <v>117</v>
      </c>
      <c r="AV220" s="12" t="s">
        <v>117</v>
      </c>
      <c r="AW220" s="12" t="s">
        <v>30</v>
      </c>
      <c r="AX220" s="12" t="s">
        <v>73</v>
      </c>
      <c r="AY220" s="159" t="s">
        <v>111</v>
      </c>
    </row>
    <row r="221" spans="2:65" s="13" customFormat="1" x14ac:dyDescent="0.2">
      <c r="B221" s="165"/>
      <c r="D221" s="158" t="s">
        <v>153</v>
      </c>
      <c r="E221" s="166" t="s">
        <v>1</v>
      </c>
      <c r="F221" s="167" t="s">
        <v>160</v>
      </c>
      <c r="H221" s="168">
        <v>7.7940000000000005</v>
      </c>
      <c r="I221" s="169"/>
      <c r="L221" s="165"/>
      <c r="M221" s="170"/>
      <c r="T221" s="171"/>
      <c r="AT221" s="166" t="s">
        <v>153</v>
      </c>
      <c r="AU221" s="166" t="s">
        <v>117</v>
      </c>
      <c r="AV221" s="13" t="s">
        <v>116</v>
      </c>
      <c r="AW221" s="13" t="s">
        <v>30</v>
      </c>
      <c r="AX221" s="13" t="s">
        <v>81</v>
      </c>
      <c r="AY221" s="166" t="s">
        <v>111</v>
      </c>
    </row>
    <row r="222" spans="2:65" s="1" customFormat="1" ht="16.5" customHeight="1" x14ac:dyDescent="0.2">
      <c r="B222" s="31"/>
      <c r="C222" s="132" t="s">
        <v>316</v>
      </c>
      <c r="D222" s="132" t="s">
        <v>112</v>
      </c>
      <c r="E222" s="133" t="s">
        <v>317</v>
      </c>
      <c r="F222" s="134" t="s">
        <v>318</v>
      </c>
      <c r="G222" s="135" t="s">
        <v>192</v>
      </c>
      <c r="H222" s="136">
        <v>6.52</v>
      </c>
      <c r="I222" s="137"/>
      <c r="J222" s="138">
        <f>ROUND(I222*H222,2)</f>
        <v>0</v>
      </c>
      <c r="K222" s="139"/>
      <c r="L222" s="31"/>
      <c r="M222" s="140" t="s">
        <v>1</v>
      </c>
      <c r="N222" s="141" t="s">
        <v>39</v>
      </c>
      <c r="P222" s="142">
        <f>O222*H222</f>
        <v>0</v>
      </c>
      <c r="Q222" s="142">
        <v>2.23543</v>
      </c>
      <c r="R222" s="142">
        <f>Q222*H222</f>
        <v>14.575003599999999</v>
      </c>
      <c r="S222" s="142">
        <v>0</v>
      </c>
      <c r="T222" s="143">
        <f>S222*H222</f>
        <v>0</v>
      </c>
      <c r="AR222" s="144" t="s">
        <v>116</v>
      </c>
      <c r="AT222" s="144" t="s">
        <v>112</v>
      </c>
      <c r="AU222" s="144" t="s">
        <v>117</v>
      </c>
      <c r="AY222" s="16" t="s">
        <v>111</v>
      </c>
      <c r="BE222" s="145">
        <f>IF(N222="základná",J222,0)</f>
        <v>0</v>
      </c>
      <c r="BF222" s="145">
        <f>IF(N222="znížená",J222,0)</f>
        <v>0</v>
      </c>
      <c r="BG222" s="145">
        <f>IF(N222="zákl. prenesená",J222,0)</f>
        <v>0</v>
      </c>
      <c r="BH222" s="145">
        <f>IF(N222="zníž. prenesená",J222,0)</f>
        <v>0</v>
      </c>
      <c r="BI222" s="145">
        <f>IF(N222="nulová",J222,0)</f>
        <v>0</v>
      </c>
      <c r="BJ222" s="16" t="s">
        <v>117</v>
      </c>
      <c r="BK222" s="145">
        <f>ROUND(I222*H222,2)</f>
        <v>0</v>
      </c>
      <c r="BL222" s="16" t="s">
        <v>116</v>
      </c>
      <c r="BM222" s="144" t="s">
        <v>319</v>
      </c>
    </row>
    <row r="223" spans="2:65" s="12" customFormat="1" x14ac:dyDescent="0.2">
      <c r="B223" s="157"/>
      <c r="D223" s="158" t="s">
        <v>153</v>
      </c>
      <c r="E223" s="159" t="s">
        <v>1</v>
      </c>
      <c r="F223" s="160" t="s">
        <v>320</v>
      </c>
      <c r="H223" s="161">
        <v>6.52</v>
      </c>
      <c r="I223" s="162"/>
      <c r="L223" s="157"/>
      <c r="M223" s="163"/>
      <c r="T223" s="164"/>
      <c r="AT223" s="159" t="s">
        <v>153</v>
      </c>
      <c r="AU223" s="159" t="s">
        <v>117</v>
      </c>
      <c r="AV223" s="12" t="s">
        <v>117</v>
      </c>
      <c r="AW223" s="12" t="s">
        <v>30</v>
      </c>
      <c r="AX223" s="12" t="s">
        <v>81</v>
      </c>
      <c r="AY223" s="159" t="s">
        <v>111</v>
      </c>
    </row>
    <row r="224" spans="2:65" s="1" customFormat="1" ht="24.2" customHeight="1" x14ac:dyDescent="0.2">
      <c r="B224" s="31"/>
      <c r="C224" s="132" t="s">
        <v>321</v>
      </c>
      <c r="D224" s="132" t="s">
        <v>112</v>
      </c>
      <c r="E224" s="133" t="s">
        <v>322</v>
      </c>
      <c r="F224" s="134" t="s">
        <v>323</v>
      </c>
      <c r="G224" s="135" t="s">
        <v>151</v>
      </c>
      <c r="H224" s="136">
        <v>297</v>
      </c>
      <c r="I224" s="137"/>
      <c r="J224" s="138">
        <f>ROUND(I224*H224,2)</f>
        <v>0</v>
      </c>
      <c r="K224" s="139"/>
      <c r="L224" s="31"/>
      <c r="M224" s="140" t="s">
        <v>1</v>
      </c>
      <c r="N224" s="141" t="s">
        <v>39</v>
      </c>
      <c r="P224" s="142">
        <f>O224*H224</f>
        <v>0</v>
      </c>
      <c r="Q224" s="142">
        <v>3.0000000000000001E-5</v>
      </c>
      <c r="R224" s="142">
        <f>Q224*H224</f>
        <v>8.9099999999999995E-3</v>
      </c>
      <c r="S224" s="142">
        <v>0</v>
      </c>
      <c r="T224" s="143">
        <f>S224*H224</f>
        <v>0</v>
      </c>
      <c r="AR224" s="144" t="s">
        <v>116</v>
      </c>
      <c r="AT224" s="144" t="s">
        <v>112</v>
      </c>
      <c r="AU224" s="144" t="s">
        <v>117</v>
      </c>
      <c r="AY224" s="16" t="s">
        <v>111</v>
      </c>
      <c r="BE224" s="145">
        <f>IF(N224="základná",J224,0)</f>
        <v>0</v>
      </c>
      <c r="BF224" s="145">
        <f>IF(N224="znížená",J224,0)</f>
        <v>0</v>
      </c>
      <c r="BG224" s="145">
        <f>IF(N224="zákl. prenesená",J224,0)</f>
        <v>0</v>
      </c>
      <c r="BH224" s="145">
        <f>IF(N224="zníž. prenesená",J224,0)</f>
        <v>0</v>
      </c>
      <c r="BI224" s="145">
        <f>IF(N224="nulová",J224,0)</f>
        <v>0</v>
      </c>
      <c r="BJ224" s="16" t="s">
        <v>117</v>
      </c>
      <c r="BK224" s="145">
        <f>ROUND(I224*H224,2)</f>
        <v>0</v>
      </c>
      <c r="BL224" s="16" t="s">
        <v>116</v>
      </c>
      <c r="BM224" s="144" t="s">
        <v>324</v>
      </c>
    </row>
    <row r="225" spans="2:65" s="12" customFormat="1" x14ac:dyDescent="0.2">
      <c r="B225" s="157"/>
      <c r="D225" s="158" t="s">
        <v>153</v>
      </c>
      <c r="E225" s="159" t="s">
        <v>1</v>
      </c>
      <c r="F225" s="160" t="s">
        <v>325</v>
      </c>
      <c r="H225" s="161">
        <v>168</v>
      </c>
      <c r="I225" s="162"/>
      <c r="L225" s="157"/>
      <c r="M225" s="163"/>
      <c r="T225" s="164"/>
      <c r="AT225" s="159" t="s">
        <v>153</v>
      </c>
      <c r="AU225" s="159" t="s">
        <v>117</v>
      </c>
      <c r="AV225" s="12" t="s">
        <v>117</v>
      </c>
      <c r="AW225" s="12" t="s">
        <v>30</v>
      </c>
      <c r="AX225" s="12" t="s">
        <v>73</v>
      </c>
      <c r="AY225" s="159" t="s">
        <v>111</v>
      </c>
    </row>
    <row r="226" spans="2:65" s="12" customFormat="1" x14ac:dyDescent="0.2">
      <c r="B226" s="157"/>
      <c r="D226" s="158" t="s">
        <v>153</v>
      </c>
      <c r="E226" s="159" t="s">
        <v>1</v>
      </c>
      <c r="F226" s="160" t="s">
        <v>326</v>
      </c>
      <c r="H226" s="161">
        <v>129</v>
      </c>
      <c r="I226" s="162"/>
      <c r="L226" s="157"/>
      <c r="M226" s="163"/>
      <c r="T226" s="164"/>
      <c r="AT226" s="159" t="s">
        <v>153</v>
      </c>
      <c r="AU226" s="159" t="s">
        <v>117</v>
      </c>
      <c r="AV226" s="12" t="s">
        <v>117</v>
      </c>
      <c r="AW226" s="12" t="s">
        <v>30</v>
      </c>
      <c r="AX226" s="12" t="s">
        <v>73</v>
      </c>
      <c r="AY226" s="159" t="s">
        <v>111</v>
      </c>
    </row>
    <row r="227" spans="2:65" s="13" customFormat="1" x14ac:dyDescent="0.2">
      <c r="B227" s="165"/>
      <c r="D227" s="158" t="s">
        <v>153</v>
      </c>
      <c r="E227" s="166" t="s">
        <v>1</v>
      </c>
      <c r="F227" s="167" t="s">
        <v>160</v>
      </c>
      <c r="H227" s="168">
        <v>297</v>
      </c>
      <c r="I227" s="169"/>
      <c r="L227" s="165"/>
      <c r="M227" s="170"/>
      <c r="T227" s="171"/>
      <c r="AT227" s="166" t="s">
        <v>153</v>
      </c>
      <c r="AU227" s="166" t="s">
        <v>117</v>
      </c>
      <c r="AV227" s="13" t="s">
        <v>116</v>
      </c>
      <c r="AW227" s="13" t="s">
        <v>30</v>
      </c>
      <c r="AX227" s="13" t="s">
        <v>81</v>
      </c>
      <c r="AY227" s="166" t="s">
        <v>111</v>
      </c>
    </row>
    <row r="228" spans="2:65" s="1" customFormat="1" ht="16.5" customHeight="1" x14ac:dyDescent="0.2">
      <c r="B228" s="31"/>
      <c r="C228" s="178" t="s">
        <v>327</v>
      </c>
      <c r="D228" s="178" t="s">
        <v>253</v>
      </c>
      <c r="E228" s="179" t="s">
        <v>328</v>
      </c>
      <c r="F228" s="180" t="s">
        <v>329</v>
      </c>
      <c r="G228" s="181" t="s">
        <v>151</v>
      </c>
      <c r="H228" s="182">
        <v>297</v>
      </c>
      <c r="I228" s="137"/>
      <c r="J228" s="183">
        <f>ROUND(I228*H228,2)</f>
        <v>0</v>
      </c>
      <c r="K228" s="184"/>
      <c r="L228" s="185"/>
      <c r="M228" s="186" t="s">
        <v>1</v>
      </c>
      <c r="N228" s="187" t="s">
        <v>39</v>
      </c>
      <c r="P228" s="142">
        <f>O228*H228</f>
        <v>0</v>
      </c>
      <c r="Q228" s="142">
        <v>2.9999999999999997E-4</v>
      </c>
      <c r="R228" s="142">
        <f>Q228*H228</f>
        <v>8.9099999999999999E-2</v>
      </c>
      <c r="S228" s="142">
        <v>0</v>
      </c>
      <c r="T228" s="143">
        <f>S228*H228</f>
        <v>0</v>
      </c>
      <c r="AR228" s="144" t="s">
        <v>189</v>
      </c>
      <c r="AT228" s="144" t="s">
        <v>253</v>
      </c>
      <c r="AU228" s="144" t="s">
        <v>117</v>
      </c>
      <c r="AY228" s="16" t="s">
        <v>111</v>
      </c>
      <c r="BE228" s="145">
        <f>IF(N228="základná",J228,0)</f>
        <v>0</v>
      </c>
      <c r="BF228" s="145">
        <f>IF(N228="znížená",J228,0)</f>
        <v>0</v>
      </c>
      <c r="BG228" s="145">
        <f>IF(N228="zákl. prenesená",J228,0)</f>
        <v>0</v>
      </c>
      <c r="BH228" s="145">
        <f>IF(N228="zníž. prenesená",J228,0)</f>
        <v>0</v>
      </c>
      <c r="BI228" s="145">
        <f>IF(N228="nulová",J228,0)</f>
        <v>0</v>
      </c>
      <c r="BJ228" s="16" t="s">
        <v>117</v>
      </c>
      <c r="BK228" s="145">
        <f>ROUND(I228*H228,2)</f>
        <v>0</v>
      </c>
      <c r="BL228" s="16" t="s">
        <v>116</v>
      </c>
      <c r="BM228" s="144" t="s">
        <v>330</v>
      </c>
    </row>
    <row r="229" spans="2:65" s="10" customFormat="1" ht="22.7" customHeight="1" x14ac:dyDescent="0.2">
      <c r="B229" s="122"/>
      <c r="D229" s="123" t="s">
        <v>72</v>
      </c>
      <c r="E229" s="155" t="s">
        <v>116</v>
      </c>
      <c r="F229" s="155" t="s">
        <v>331</v>
      </c>
      <c r="I229" s="125"/>
      <c r="J229" s="156">
        <f>BK229</f>
        <v>0</v>
      </c>
      <c r="L229" s="122"/>
      <c r="M229" s="127"/>
      <c r="P229" s="128">
        <f>SUM(P230:P234)</f>
        <v>0</v>
      </c>
      <c r="R229" s="128">
        <f>SUM(R230:R234)</f>
        <v>39.419048599999996</v>
      </c>
      <c r="T229" s="129">
        <f>SUM(T230:T234)</f>
        <v>0</v>
      </c>
      <c r="AR229" s="123" t="s">
        <v>81</v>
      </c>
      <c r="AT229" s="130" t="s">
        <v>72</v>
      </c>
      <c r="AU229" s="130" t="s">
        <v>81</v>
      </c>
      <c r="AY229" s="123" t="s">
        <v>111</v>
      </c>
      <c r="BK229" s="131">
        <f>SUM(BK230:BK234)</f>
        <v>0</v>
      </c>
    </row>
    <row r="230" spans="2:65" s="1" customFormat="1" ht="24.2" customHeight="1" x14ac:dyDescent="0.2">
      <c r="B230" s="31"/>
      <c r="C230" s="132" t="s">
        <v>332</v>
      </c>
      <c r="D230" s="132" t="s">
        <v>112</v>
      </c>
      <c r="E230" s="133" t="s">
        <v>333</v>
      </c>
      <c r="F230" s="134" t="s">
        <v>334</v>
      </c>
      <c r="G230" s="135" t="s">
        <v>192</v>
      </c>
      <c r="H230" s="136">
        <v>15.94</v>
      </c>
      <c r="I230" s="137"/>
      <c r="J230" s="138">
        <f>ROUND(I230*H230,2)</f>
        <v>0</v>
      </c>
      <c r="K230" s="139"/>
      <c r="L230" s="31"/>
      <c r="M230" s="140" t="s">
        <v>1</v>
      </c>
      <c r="N230" s="141" t="s">
        <v>39</v>
      </c>
      <c r="P230" s="142">
        <f>O230*H230</f>
        <v>0</v>
      </c>
      <c r="Q230" s="142">
        <v>2.4641899999999999</v>
      </c>
      <c r="R230" s="142">
        <f>Q230*H230</f>
        <v>39.279188599999998</v>
      </c>
      <c r="S230" s="142">
        <v>0</v>
      </c>
      <c r="T230" s="143">
        <f>S230*H230</f>
        <v>0</v>
      </c>
      <c r="AR230" s="144" t="s">
        <v>116</v>
      </c>
      <c r="AT230" s="144" t="s">
        <v>112</v>
      </c>
      <c r="AU230" s="144" t="s">
        <v>117</v>
      </c>
      <c r="AY230" s="16" t="s">
        <v>111</v>
      </c>
      <c r="BE230" s="145">
        <f>IF(N230="základná",J230,0)</f>
        <v>0</v>
      </c>
      <c r="BF230" s="145">
        <f>IF(N230="znížená",J230,0)</f>
        <v>0</v>
      </c>
      <c r="BG230" s="145">
        <f>IF(N230="zákl. prenesená",J230,0)</f>
        <v>0</v>
      </c>
      <c r="BH230" s="145">
        <f>IF(N230="zníž. prenesená",J230,0)</f>
        <v>0</v>
      </c>
      <c r="BI230" s="145">
        <f>IF(N230="nulová",J230,0)</f>
        <v>0</v>
      </c>
      <c r="BJ230" s="16" t="s">
        <v>117</v>
      </c>
      <c r="BK230" s="145">
        <f>ROUND(I230*H230,2)</f>
        <v>0</v>
      </c>
      <c r="BL230" s="16" t="s">
        <v>116</v>
      </c>
      <c r="BM230" s="144" t="s">
        <v>335</v>
      </c>
    </row>
    <row r="231" spans="2:65" s="12" customFormat="1" x14ac:dyDescent="0.2">
      <c r="B231" s="157"/>
      <c r="D231" s="158" t="s">
        <v>153</v>
      </c>
      <c r="E231" s="159" t="s">
        <v>1</v>
      </c>
      <c r="F231" s="160" t="s">
        <v>336</v>
      </c>
      <c r="H231" s="161">
        <v>8.5399999999999991</v>
      </c>
      <c r="I231" s="162"/>
      <c r="L231" s="157"/>
      <c r="M231" s="163"/>
      <c r="T231" s="164"/>
      <c r="AT231" s="159" t="s">
        <v>153</v>
      </c>
      <c r="AU231" s="159" t="s">
        <v>117</v>
      </c>
      <c r="AV231" s="12" t="s">
        <v>117</v>
      </c>
      <c r="AW231" s="12" t="s">
        <v>30</v>
      </c>
      <c r="AX231" s="12" t="s">
        <v>73</v>
      </c>
      <c r="AY231" s="159" t="s">
        <v>111</v>
      </c>
    </row>
    <row r="232" spans="2:65" s="12" customFormat="1" x14ac:dyDescent="0.2">
      <c r="B232" s="157"/>
      <c r="D232" s="158" t="s">
        <v>153</v>
      </c>
      <c r="E232" s="159" t="s">
        <v>1</v>
      </c>
      <c r="F232" s="160" t="s">
        <v>337</v>
      </c>
      <c r="H232" s="161">
        <v>7.4</v>
      </c>
      <c r="I232" s="162"/>
      <c r="L232" s="157"/>
      <c r="M232" s="163"/>
      <c r="T232" s="164"/>
      <c r="AT232" s="159" t="s">
        <v>153</v>
      </c>
      <c r="AU232" s="159" t="s">
        <v>117</v>
      </c>
      <c r="AV232" s="12" t="s">
        <v>117</v>
      </c>
      <c r="AW232" s="12" t="s">
        <v>30</v>
      </c>
      <c r="AX232" s="12" t="s">
        <v>73</v>
      </c>
      <c r="AY232" s="159" t="s">
        <v>111</v>
      </c>
    </row>
    <row r="233" spans="2:65" s="13" customFormat="1" x14ac:dyDescent="0.2">
      <c r="B233" s="165"/>
      <c r="D233" s="158" t="s">
        <v>153</v>
      </c>
      <c r="E233" s="166" t="s">
        <v>1</v>
      </c>
      <c r="F233" s="167" t="s">
        <v>160</v>
      </c>
      <c r="H233" s="168">
        <v>15.94</v>
      </c>
      <c r="I233" s="169"/>
      <c r="L233" s="165"/>
      <c r="M233" s="170"/>
      <c r="T233" s="171"/>
      <c r="AT233" s="166" t="s">
        <v>153</v>
      </c>
      <c r="AU233" s="166" t="s">
        <v>117</v>
      </c>
      <c r="AV233" s="13" t="s">
        <v>116</v>
      </c>
      <c r="AW233" s="13" t="s">
        <v>30</v>
      </c>
      <c r="AX233" s="13" t="s">
        <v>81</v>
      </c>
      <c r="AY233" s="166" t="s">
        <v>111</v>
      </c>
    </row>
    <row r="234" spans="2:65" s="1" customFormat="1" ht="24.2" customHeight="1" x14ac:dyDescent="0.2">
      <c r="B234" s="31"/>
      <c r="C234" s="132" t="s">
        <v>338</v>
      </c>
      <c r="D234" s="132" t="s">
        <v>112</v>
      </c>
      <c r="E234" s="133" t="s">
        <v>339</v>
      </c>
      <c r="F234" s="134" t="s">
        <v>340</v>
      </c>
      <c r="G234" s="135" t="s">
        <v>151</v>
      </c>
      <c r="H234" s="136">
        <v>18</v>
      </c>
      <c r="I234" s="137"/>
      <c r="J234" s="138">
        <f>ROUND(I234*H234,2)</f>
        <v>0</v>
      </c>
      <c r="K234" s="139"/>
      <c r="L234" s="31"/>
      <c r="M234" s="140" t="s">
        <v>1</v>
      </c>
      <c r="N234" s="141" t="s">
        <v>39</v>
      </c>
      <c r="P234" s="142">
        <f>O234*H234</f>
        <v>0</v>
      </c>
      <c r="Q234" s="142">
        <v>7.77E-3</v>
      </c>
      <c r="R234" s="142">
        <f>Q234*H234</f>
        <v>0.13986000000000001</v>
      </c>
      <c r="S234" s="142">
        <v>0</v>
      </c>
      <c r="T234" s="143">
        <f>S234*H234</f>
        <v>0</v>
      </c>
      <c r="AR234" s="144" t="s">
        <v>116</v>
      </c>
      <c r="AT234" s="144" t="s">
        <v>112</v>
      </c>
      <c r="AU234" s="144" t="s">
        <v>117</v>
      </c>
      <c r="AY234" s="16" t="s">
        <v>111</v>
      </c>
      <c r="BE234" s="145">
        <f>IF(N234="základná",J234,0)</f>
        <v>0</v>
      </c>
      <c r="BF234" s="145">
        <f>IF(N234="znížená",J234,0)</f>
        <v>0</v>
      </c>
      <c r="BG234" s="145">
        <f>IF(N234="zákl. prenesená",J234,0)</f>
        <v>0</v>
      </c>
      <c r="BH234" s="145">
        <f>IF(N234="zníž. prenesená",J234,0)</f>
        <v>0</v>
      </c>
      <c r="BI234" s="145">
        <f>IF(N234="nulová",J234,0)</f>
        <v>0</v>
      </c>
      <c r="BJ234" s="16" t="s">
        <v>117</v>
      </c>
      <c r="BK234" s="145">
        <f>ROUND(I234*H234,2)</f>
        <v>0</v>
      </c>
      <c r="BL234" s="16" t="s">
        <v>116</v>
      </c>
      <c r="BM234" s="144" t="s">
        <v>341</v>
      </c>
    </row>
    <row r="235" spans="2:65" s="10" customFormat="1" ht="22.7" customHeight="1" x14ac:dyDescent="0.2">
      <c r="B235" s="122"/>
      <c r="D235" s="123" t="s">
        <v>72</v>
      </c>
      <c r="E235" s="155" t="s">
        <v>129</v>
      </c>
      <c r="F235" s="155" t="s">
        <v>342</v>
      </c>
      <c r="I235" s="125"/>
      <c r="J235" s="156">
        <f>BK235</f>
        <v>0</v>
      </c>
      <c r="L235" s="122"/>
      <c r="M235" s="127"/>
      <c r="P235" s="128">
        <f>SUM(P236:P276)</f>
        <v>0</v>
      </c>
      <c r="R235" s="128">
        <f>SUM(R236:R276)</f>
        <v>861.24250099999995</v>
      </c>
      <c r="T235" s="129">
        <f>SUM(T236:T276)</f>
        <v>0</v>
      </c>
      <c r="AR235" s="123" t="s">
        <v>81</v>
      </c>
      <c r="AT235" s="130" t="s">
        <v>72</v>
      </c>
      <c r="AU235" s="130" t="s">
        <v>81</v>
      </c>
      <c r="AY235" s="123" t="s">
        <v>111</v>
      </c>
      <c r="BK235" s="131">
        <f>SUM(BK236:BK276)</f>
        <v>0</v>
      </c>
    </row>
    <row r="236" spans="2:65" s="1" customFormat="1" ht="37.700000000000003" customHeight="1" x14ac:dyDescent="0.2">
      <c r="B236" s="31"/>
      <c r="C236" s="132" t="s">
        <v>343</v>
      </c>
      <c r="D236" s="132" t="s">
        <v>112</v>
      </c>
      <c r="E236" s="133" t="s">
        <v>344</v>
      </c>
      <c r="F236" s="134" t="s">
        <v>345</v>
      </c>
      <c r="G236" s="135" t="s">
        <v>151</v>
      </c>
      <c r="H236" s="136">
        <v>84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39</v>
      </c>
      <c r="P236" s="142">
        <f>O236*H236</f>
        <v>0</v>
      </c>
      <c r="Q236" s="142">
        <v>0.38624999999999998</v>
      </c>
      <c r="R236" s="142">
        <f>Q236*H236</f>
        <v>32.445</v>
      </c>
      <c r="S236" s="142">
        <v>0</v>
      </c>
      <c r="T236" s="143">
        <f>S236*H236</f>
        <v>0</v>
      </c>
      <c r="AR236" s="144" t="s">
        <v>116</v>
      </c>
      <c r="AT236" s="144" t="s">
        <v>112</v>
      </c>
      <c r="AU236" s="144" t="s">
        <v>117</v>
      </c>
      <c r="AY236" s="16" t="s">
        <v>111</v>
      </c>
      <c r="BE236" s="145">
        <f>IF(N236="základná",J236,0)</f>
        <v>0</v>
      </c>
      <c r="BF236" s="145">
        <f>IF(N236="znížená",J236,0)</f>
        <v>0</v>
      </c>
      <c r="BG236" s="145">
        <f>IF(N236="zákl. prenesená",J236,0)</f>
        <v>0</v>
      </c>
      <c r="BH236" s="145">
        <f>IF(N236="zníž. prenesená",J236,0)</f>
        <v>0</v>
      </c>
      <c r="BI236" s="145">
        <f>IF(N236="nulová",J236,0)</f>
        <v>0</v>
      </c>
      <c r="BJ236" s="16" t="s">
        <v>117</v>
      </c>
      <c r="BK236" s="145">
        <f>ROUND(I236*H236,2)</f>
        <v>0</v>
      </c>
      <c r="BL236" s="16" t="s">
        <v>116</v>
      </c>
      <c r="BM236" s="144" t="s">
        <v>346</v>
      </c>
    </row>
    <row r="237" spans="2:65" s="12" customFormat="1" x14ac:dyDescent="0.2">
      <c r="B237" s="157"/>
      <c r="D237" s="158" t="s">
        <v>153</v>
      </c>
      <c r="E237" s="159" t="s">
        <v>1</v>
      </c>
      <c r="F237" s="160" t="s">
        <v>347</v>
      </c>
      <c r="H237" s="161">
        <v>84</v>
      </c>
      <c r="I237" s="162"/>
      <c r="L237" s="157"/>
      <c r="M237" s="163"/>
      <c r="T237" s="164"/>
      <c r="AT237" s="159" t="s">
        <v>153</v>
      </c>
      <c r="AU237" s="159" t="s">
        <v>117</v>
      </c>
      <c r="AV237" s="12" t="s">
        <v>117</v>
      </c>
      <c r="AW237" s="12" t="s">
        <v>30</v>
      </c>
      <c r="AX237" s="12" t="s">
        <v>81</v>
      </c>
      <c r="AY237" s="159" t="s">
        <v>111</v>
      </c>
    </row>
    <row r="238" spans="2:65" s="1" customFormat="1" ht="24.2" customHeight="1" x14ac:dyDescent="0.2">
      <c r="B238" s="31"/>
      <c r="C238" s="132" t="s">
        <v>348</v>
      </c>
      <c r="D238" s="132" t="s">
        <v>112</v>
      </c>
      <c r="E238" s="133" t="s">
        <v>349</v>
      </c>
      <c r="F238" s="134" t="s">
        <v>350</v>
      </c>
      <c r="G238" s="135" t="s">
        <v>151</v>
      </c>
      <c r="H238" s="136">
        <v>989.1</v>
      </c>
      <c r="I238" s="137"/>
      <c r="J238" s="138">
        <f>ROUND(I238*H238,2)</f>
        <v>0</v>
      </c>
      <c r="K238" s="139"/>
      <c r="L238" s="31"/>
      <c r="M238" s="140" t="s">
        <v>1</v>
      </c>
      <c r="N238" s="141" t="s">
        <v>39</v>
      </c>
      <c r="P238" s="142">
        <f>O238*H238</f>
        <v>0</v>
      </c>
      <c r="Q238" s="142">
        <v>0.37080000000000002</v>
      </c>
      <c r="R238" s="142">
        <f>Q238*H238</f>
        <v>366.75828000000001</v>
      </c>
      <c r="S238" s="142">
        <v>0</v>
      </c>
      <c r="T238" s="143">
        <f>S238*H238</f>
        <v>0</v>
      </c>
      <c r="AR238" s="144" t="s">
        <v>116</v>
      </c>
      <c r="AT238" s="144" t="s">
        <v>112</v>
      </c>
      <c r="AU238" s="144" t="s">
        <v>117</v>
      </c>
      <c r="AY238" s="16" t="s">
        <v>111</v>
      </c>
      <c r="BE238" s="145">
        <f>IF(N238="základná",J238,0)</f>
        <v>0</v>
      </c>
      <c r="BF238" s="145">
        <f>IF(N238="znížená",J238,0)</f>
        <v>0</v>
      </c>
      <c r="BG238" s="145">
        <f>IF(N238="zákl. prenesená",J238,0)</f>
        <v>0</v>
      </c>
      <c r="BH238" s="145">
        <f>IF(N238="zníž. prenesená",J238,0)</f>
        <v>0</v>
      </c>
      <c r="BI238" s="145">
        <f>IF(N238="nulová",J238,0)</f>
        <v>0</v>
      </c>
      <c r="BJ238" s="16" t="s">
        <v>117</v>
      </c>
      <c r="BK238" s="145">
        <f>ROUND(I238*H238,2)</f>
        <v>0</v>
      </c>
      <c r="BL238" s="16" t="s">
        <v>116</v>
      </c>
      <c r="BM238" s="144" t="s">
        <v>351</v>
      </c>
    </row>
    <row r="239" spans="2:65" s="12" customFormat="1" x14ac:dyDescent="0.2">
      <c r="B239" s="157"/>
      <c r="D239" s="158" t="s">
        <v>153</v>
      </c>
      <c r="E239" s="159" t="s">
        <v>1</v>
      </c>
      <c r="F239" s="160" t="s">
        <v>352</v>
      </c>
      <c r="H239" s="161">
        <v>219</v>
      </c>
      <c r="I239" s="162"/>
      <c r="L239" s="157"/>
      <c r="M239" s="163"/>
      <c r="T239" s="164"/>
      <c r="AT239" s="159" t="s">
        <v>153</v>
      </c>
      <c r="AU239" s="159" t="s">
        <v>117</v>
      </c>
      <c r="AV239" s="12" t="s">
        <v>117</v>
      </c>
      <c r="AW239" s="12" t="s">
        <v>30</v>
      </c>
      <c r="AX239" s="12" t="s">
        <v>73</v>
      </c>
      <c r="AY239" s="159" t="s">
        <v>111</v>
      </c>
    </row>
    <row r="240" spans="2:65" s="12" customFormat="1" x14ac:dyDescent="0.2">
      <c r="B240" s="157"/>
      <c r="D240" s="158" t="s">
        <v>153</v>
      </c>
      <c r="E240" s="159" t="s">
        <v>1</v>
      </c>
      <c r="F240" s="160" t="s">
        <v>353</v>
      </c>
      <c r="H240" s="161">
        <v>770.1</v>
      </c>
      <c r="I240" s="162"/>
      <c r="L240" s="157"/>
      <c r="M240" s="163"/>
      <c r="T240" s="164"/>
      <c r="AT240" s="159" t="s">
        <v>153</v>
      </c>
      <c r="AU240" s="159" t="s">
        <v>117</v>
      </c>
      <c r="AV240" s="12" t="s">
        <v>117</v>
      </c>
      <c r="AW240" s="12" t="s">
        <v>30</v>
      </c>
      <c r="AX240" s="12" t="s">
        <v>73</v>
      </c>
      <c r="AY240" s="159" t="s">
        <v>111</v>
      </c>
    </row>
    <row r="241" spans="2:65" s="13" customFormat="1" x14ac:dyDescent="0.2">
      <c r="B241" s="165"/>
      <c r="D241" s="158" t="s">
        <v>153</v>
      </c>
      <c r="E241" s="166" t="s">
        <v>1</v>
      </c>
      <c r="F241" s="167" t="s">
        <v>160</v>
      </c>
      <c r="H241" s="168">
        <v>989.1</v>
      </c>
      <c r="I241" s="169"/>
      <c r="L241" s="165"/>
      <c r="M241" s="170"/>
      <c r="T241" s="171"/>
      <c r="AT241" s="166" t="s">
        <v>153</v>
      </c>
      <c r="AU241" s="166" t="s">
        <v>117</v>
      </c>
      <c r="AV241" s="13" t="s">
        <v>116</v>
      </c>
      <c r="AW241" s="13" t="s">
        <v>30</v>
      </c>
      <c r="AX241" s="13" t="s">
        <v>81</v>
      </c>
      <c r="AY241" s="166" t="s">
        <v>111</v>
      </c>
    </row>
    <row r="242" spans="2:65" s="1" customFormat="1" ht="33" customHeight="1" x14ac:dyDescent="0.2">
      <c r="B242" s="31"/>
      <c r="C242" s="132" t="s">
        <v>354</v>
      </c>
      <c r="D242" s="132" t="s">
        <v>112</v>
      </c>
      <c r="E242" s="133" t="s">
        <v>355</v>
      </c>
      <c r="F242" s="134" t="s">
        <v>356</v>
      </c>
      <c r="G242" s="135" t="s">
        <v>151</v>
      </c>
      <c r="H242" s="136">
        <v>143.4</v>
      </c>
      <c r="I242" s="137"/>
      <c r="J242" s="138">
        <f>ROUND(I242*H242,2)</f>
        <v>0</v>
      </c>
      <c r="K242" s="139"/>
      <c r="L242" s="31"/>
      <c r="M242" s="140" t="s">
        <v>1</v>
      </c>
      <c r="N242" s="141" t="s">
        <v>39</v>
      </c>
      <c r="P242" s="142">
        <f>O242*H242</f>
        <v>0</v>
      </c>
      <c r="Q242" s="142">
        <v>0.29010999999999998</v>
      </c>
      <c r="R242" s="142">
        <f>Q242*H242</f>
        <v>41.601773999999999</v>
      </c>
      <c r="S242" s="142">
        <v>0</v>
      </c>
      <c r="T242" s="143">
        <f>S242*H242</f>
        <v>0</v>
      </c>
      <c r="AR242" s="144" t="s">
        <v>116</v>
      </c>
      <c r="AT242" s="144" t="s">
        <v>112</v>
      </c>
      <c r="AU242" s="144" t="s">
        <v>117</v>
      </c>
      <c r="AY242" s="16" t="s">
        <v>111</v>
      </c>
      <c r="BE242" s="145">
        <f>IF(N242="základná",J242,0)</f>
        <v>0</v>
      </c>
      <c r="BF242" s="145">
        <f>IF(N242="znížená",J242,0)</f>
        <v>0</v>
      </c>
      <c r="BG242" s="145">
        <f>IF(N242="zákl. prenesená",J242,0)</f>
        <v>0</v>
      </c>
      <c r="BH242" s="145">
        <f>IF(N242="zníž. prenesená",J242,0)</f>
        <v>0</v>
      </c>
      <c r="BI242" s="145">
        <f>IF(N242="nulová",J242,0)</f>
        <v>0</v>
      </c>
      <c r="BJ242" s="16" t="s">
        <v>117</v>
      </c>
      <c r="BK242" s="145">
        <f>ROUND(I242*H242,2)</f>
        <v>0</v>
      </c>
      <c r="BL242" s="16" t="s">
        <v>116</v>
      </c>
      <c r="BM242" s="144" t="s">
        <v>357</v>
      </c>
    </row>
    <row r="243" spans="2:65" s="12" customFormat="1" x14ac:dyDescent="0.2">
      <c r="B243" s="157"/>
      <c r="D243" s="158" t="s">
        <v>153</v>
      </c>
      <c r="E243" s="159" t="s">
        <v>1</v>
      </c>
      <c r="F243" s="160" t="s">
        <v>358</v>
      </c>
      <c r="H243" s="161">
        <v>143.4</v>
      </c>
      <c r="I243" s="162"/>
      <c r="L243" s="157"/>
      <c r="M243" s="163"/>
      <c r="T243" s="164"/>
      <c r="AT243" s="159" t="s">
        <v>153</v>
      </c>
      <c r="AU243" s="159" t="s">
        <v>117</v>
      </c>
      <c r="AV243" s="12" t="s">
        <v>117</v>
      </c>
      <c r="AW243" s="12" t="s">
        <v>30</v>
      </c>
      <c r="AX243" s="12" t="s">
        <v>81</v>
      </c>
      <c r="AY243" s="159" t="s">
        <v>111</v>
      </c>
    </row>
    <row r="244" spans="2:65" s="1" customFormat="1" ht="37.700000000000003" customHeight="1" x14ac:dyDescent="0.2">
      <c r="B244" s="31"/>
      <c r="C244" s="132" t="s">
        <v>359</v>
      </c>
      <c r="D244" s="132" t="s">
        <v>112</v>
      </c>
      <c r="E244" s="133" t="s">
        <v>360</v>
      </c>
      <c r="F244" s="134" t="s">
        <v>361</v>
      </c>
      <c r="G244" s="135" t="s">
        <v>151</v>
      </c>
      <c r="H244" s="136">
        <v>252.4</v>
      </c>
      <c r="I244" s="137"/>
      <c r="J244" s="138">
        <f>ROUND(I244*H244,2)</f>
        <v>0</v>
      </c>
      <c r="K244" s="139"/>
      <c r="L244" s="31"/>
      <c r="M244" s="140" t="s">
        <v>1</v>
      </c>
      <c r="N244" s="141" t="s">
        <v>39</v>
      </c>
      <c r="P244" s="142">
        <f>O244*H244</f>
        <v>0</v>
      </c>
      <c r="Q244" s="142">
        <v>0.44508999999999999</v>
      </c>
      <c r="R244" s="142">
        <f>Q244*H244</f>
        <v>112.340716</v>
      </c>
      <c r="S244" s="142">
        <v>0</v>
      </c>
      <c r="T244" s="143">
        <f>S244*H244</f>
        <v>0</v>
      </c>
      <c r="AR244" s="144" t="s">
        <v>116</v>
      </c>
      <c r="AT244" s="144" t="s">
        <v>112</v>
      </c>
      <c r="AU244" s="144" t="s">
        <v>117</v>
      </c>
      <c r="AY244" s="16" t="s">
        <v>111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6" t="s">
        <v>117</v>
      </c>
      <c r="BK244" s="145">
        <f>ROUND(I244*H244,2)</f>
        <v>0</v>
      </c>
      <c r="BL244" s="16" t="s">
        <v>116</v>
      </c>
      <c r="BM244" s="144" t="s">
        <v>362</v>
      </c>
    </row>
    <row r="245" spans="2:65" s="12" customFormat="1" x14ac:dyDescent="0.2">
      <c r="B245" s="157"/>
      <c r="D245" s="158" t="s">
        <v>153</v>
      </c>
      <c r="E245" s="159" t="s">
        <v>1</v>
      </c>
      <c r="F245" s="160" t="s">
        <v>363</v>
      </c>
      <c r="H245" s="161">
        <v>170</v>
      </c>
      <c r="I245" s="162"/>
      <c r="L245" s="157"/>
      <c r="M245" s="163"/>
      <c r="T245" s="164"/>
      <c r="AT245" s="159" t="s">
        <v>153</v>
      </c>
      <c r="AU245" s="159" t="s">
        <v>117</v>
      </c>
      <c r="AV245" s="12" t="s">
        <v>117</v>
      </c>
      <c r="AW245" s="12" t="s">
        <v>30</v>
      </c>
      <c r="AX245" s="12" t="s">
        <v>73</v>
      </c>
      <c r="AY245" s="159" t="s">
        <v>111</v>
      </c>
    </row>
    <row r="246" spans="2:65" s="12" customFormat="1" x14ac:dyDescent="0.2">
      <c r="B246" s="157"/>
      <c r="D246" s="158" t="s">
        <v>153</v>
      </c>
      <c r="E246" s="159" t="s">
        <v>1</v>
      </c>
      <c r="F246" s="160" t="s">
        <v>364</v>
      </c>
      <c r="H246" s="161">
        <v>82.4</v>
      </c>
      <c r="I246" s="162"/>
      <c r="L246" s="157"/>
      <c r="M246" s="163"/>
      <c r="T246" s="164"/>
      <c r="AT246" s="159" t="s">
        <v>153</v>
      </c>
      <c r="AU246" s="159" t="s">
        <v>117</v>
      </c>
      <c r="AV246" s="12" t="s">
        <v>117</v>
      </c>
      <c r="AW246" s="12" t="s">
        <v>30</v>
      </c>
      <c r="AX246" s="12" t="s">
        <v>73</v>
      </c>
      <c r="AY246" s="159" t="s">
        <v>111</v>
      </c>
    </row>
    <row r="247" spans="2:65" s="13" customFormat="1" x14ac:dyDescent="0.2">
      <c r="B247" s="165"/>
      <c r="D247" s="158" t="s">
        <v>153</v>
      </c>
      <c r="E247" s="166" t="s">
        <v>1</v>
      </c>
      <c r="F247" s="167" t="s">
        <v>160</v>
      </c>
      <c r="H247" s="168">
        <v>252.4</v>
      </c>
      <c r="I247" s="169"/>
      <c r="L247" s="165"/>
      <c r="M247" s="170"/>
      <c r="T247" s="171"/>
      <c r="AT247" s="166" t="s">
        <v>153</v>
      </c>
      <c r="AU247" s="166" t="s">
        <v>117</v>
      </c>
      <c r="AV247" s="13" t="s">
        <v>116</v>
      </c>
      <c r="AW247" s="13" t="s">
        <v>30</v>
      </c>
      <c r="AX247" s="13" t="s">
        <v>81</v>
      </c>
      <c r="AY247" s="166" t="s">
        <v>111</v>
      </c>
    </row>
    <row r="248" spans="2:65" s="1" customFormat="1" ht="33" customHeight="1" x14ac:dyDescent="0.2">
      <c r="B248" s="31"/>
      <c r="C248" s="178" t="s">
        <v>365</v>
      </c>
      <c r="D248" s="178" t="s">
        <v>253</v>
      </c>
      <c r="E248" s="179" t="s">
        <v>366</v>
      </c>
      <c r="F248" s="180" t="s">
        <v>367</v>
      </c>
      <c r="G248" s="181" t="s">
        <v>151</v>
      </c>
      <c r="H248" s="182">
        <v>345.6</v>
      </c>
      <c r="I248" s="137"/>
      <c r="J248" s="183">
        <f>ROUND(I248*H248,2)</f>
        <v>0</v>
      </c>
      <c r="K248" s="184"/>
      <c r="L248" s="185"/>
      <c r="M248" s="186" t="s">
        <v>1</v>
      </c>
      <c r="N248" s="187" t="s">
        <v>39</v>
      </c>
      <c r="P248" s="142">
        <f>O248*H248</f>
        <v>0</v>
      </c>
      <c r="Q248" s="142">
        <v>5.2700000000000004E-3</v>
      </c>
      <c r="R248" s="142">
        <f>Q248*H248</f>
        <v>1.8213120000000003</v>
      </c>
      <c r="S248" s="142">
        <v>0</v>
      </c>
      <c r="T248" s="143">
        <f>S248*H248</f>
        <v>0</v>
      </c>
      <c r="AR248" s="144" t="s">
        <v>189</v>
      </c>
      <c r="AT248" s="144" t="s">
        <v>253</v>
      </c>
      <c r="AU248" s="144" t="s">
        <v>117</v>
      </c>
      <c r="AY248" s="16" t="s">
        <v>111</v>
      </c>
      <c r="BE248" s="145">
        <f>IF(N248="základná",J248,0)</f>
        <v>0</v>
      </c>
      <c r="BF248" s="145">
        <f>IF(N248="znížená",J248,0)</f>
        <v>0</v>
      </c>
      <c r="BG248" s="145">
        <f>IF(N248="zákl. prenesená",J248,0)</f>
        <v>0</v>
      </c>
      <c r="BH248" s="145">
        <f>IF(N248="zníž. prenesená",J248,0)</f>
        <v>0</v>
      </c>
      <c r="BI248" s="145">
        <f>IF(N248="nulová",J248,0)</f>
        <v>0</v>
      </c>
      <c r="BJ248" s="16" t="s">
        <v>117</v>
      </c>
      <c r="BK248" s="145">
        <f>ROUND(I248*H248,2)</f>
        <v>0</v>
      </c>
      <c r="BL248" s="16" t="s">
        <v>116</v>
      </c>
      <c r="BM248" s="144" t="s">
        <v>368</v>
      </c>
    </row>
    <row r="249" spans="2:65" s="12" customFormat="1" x14ac:dyDescent="0.2">
      <c r="B249" s="157"/>
      <c r="D249" s="158" t="s">
        <v>153</v>
      </c>
      <c r="E249" s="159" t="s">
        <v>1</v>
      </c>
      <c r="F249" s="160" t="s">
        <v>369</v>
      </c>
      <c r="H249" s="161">
        <v>345.6</v>
      </c>
      <c r="I249" s="162"/>
      <c r="L249" s="157"/>
      <c r="M249" s="163"/>
      <c r="T249" s="164"/>
      <c r="AT249" s="159" t="s">
        <v>153</v>
      </c>
      <c r="AU249" s="159" t="s">
        <v>117</v>
      </c>
      <c r="AV249" s="12" t="s">
        <v>117</v>
      </c>
      <c r="AW249" s="12" t="s">
        <v>30</v>
      </c>
      <c r="AX249" s="12" t="s">
        <v>81</v>
      </c>
      <c r="AY249" s="159" t="s">
        <v>111</v>
      </c>
    </row>
    <row r="250" spans="2:65" s="1" customFormat="1" ht="33" customHeight="1" x14ac:dyDescent="0.2">
      <c r="B250" s="31"/>
      <c r="C250" s="178" t="s">
        <v>370</v>
      </c>
      <c r="D250" s="178" t="s">
        <v>253</v>
      </c>
      <c r="E250" s="179" t="s">
        <v>371</v>
      </c>
      <c r="F250" s="180" t="s">
        <v>372</v>
      </c>
      <c r="G250" s="181" t="s">
        <v>151</v>
      </c>
      <c r="H250" s="182">
        <v>120</v>
      </c>
      <c r="I250" s="137"/>
      <c r="J250" s="183">
        <f>ROUND(I250*H250,2)</f>
        <v>0</v>
      </c>
      <c r="K250" s="184"/>
      <c r="L250" s="185"/>
      <c r="M250" s="186" t="s">
        <v>1</v>
      </c>
      <c r="N250" s="187" t="s">
        <v>39</v>
      </c>
      <c r="P250" s="142">
        <f>O250*H250</f>
        <v>0</v>
      </c>
      <c r="Q250" s="142">
        <v>5.4000000000000003E-3</v>
      </c>
      <c r="R250" s="142">
        <f>Q250*H250</f>
        <v>0.64800000000000002</v>
      </c>
      <c r="S250" s="142">
        <v>0</v>
      </c>
      <c r="T250" s="143">
        <f>S250*H250</f>
        <v>0</v>
      </c>
      <c r="AR250" s="144" t="s">
        <v>189</v>
      </c>
      <c r="AT250" s="144" t="s">
        <v>253</v>
      </c>
      <c r="AU250" s="144" t="s">
        <v>117</v>
      </c>
      <c r="AY250" s="16" t="s">
        <v>111</v>
      </c>
      <c r="BE250" s="145">
        <f>IF(N250="základná",J250,0)</f>
        <v>0</v>
      </c>
      <c r="BF250" s="145">
        <f>IF(N250="znížená",J250,0)</f>
        <v>0</v>
      </c>
      <c r="BG250" s="145">
        <f>IF(N250="zákl. prenesená",J250,0)</f>
        <v>0</v>
      </c>
      <c r="BH250" s="145">
        <f>IF(N250="zníž. prenesená",J250,0)</f>
        <v>0</v>
      </c>
      <c r="BI250" s="145">
        <f>IF(N250="nulová",J250,0)</f>
        <v>0</v>
      </c>
      <c r="BJ250" s="16" t="s">
        <v>117</v>
      </c>
      <c r="BK250" s="145">
        <f>ROUND(I250*H250,2)</f>
        <v>0</v>
      </c>
      <c r="BL250" s="16" t="s">
        <v>116</v>
      </c>
      <c r="BM250" s="144" t="s">
        <v>373</v>
      </c>
    </row>
    <row r="251" spans="2:65" s="12" customFormat="1" x14ac:dyDescent="0.2">
      <c r="B251" s="157"/>
      <c r="D251" s="158" t="s">
        <v>153</v>
      </c>
      <c r="E251" s="159" t="s">
        <v>1</v>
      </c>
      <c r="F251" s="160" t="s">
        <v>374</v>
      </c>
      <c r="H251" s="161">
        <v>120</v>
      </c>
      <c r="I251" s="162"/>
      <c r="L251" s="157"/>
      <c r="M251" s="163"/>
      <c r="T251" s="164"/>
      <c r="AT251" s="159" t="s">
        <v>153</v>
      </c>
      <c r="AU251" s="159" t="s">
        <v>117</v>
      </c>
      <c r="AV251" s="12" t="s">
        <v>117</v>
      </c>
      <c r="AW251" s="12" t="s">
        <v>30</v>
      </c>
      <c r="AX251" s="12" t="s">
        <v>81</v>
      </c>
      <c r="AY251" s="159" t="s">
        <v>111</v>
      </c>
    </row>
    <row r="252" spans="2:65" s="1" customFormat="1" ht="33" customHeight="1" x14ac:dyDescent="0.2">
      <c r="B252" s="31"/>
      <c r="C252" s="132" t="s">
        <v>375</v>
      </c>
      <c r="D252" s="132" t="s">
        <v>112</v>
      </c>
      <c r="E252" s="133" t="s">
        <v>376</v>
      </c>
      <c r="F252" s="134" t="s">
        <v>377</v>
      </c>
      <c r="G252" s="135" t="s">
        <v>151</v>
      </c>
      <c r="H252" s="136">
        <v>87.6</v>
      </c>
      <c r="I252" s="137"/>
      <c r="J252" s="138">
        <f>ROUND(I252*H252,2)</f>
        <v>0</v>
      </c>
      <c r="K252" s="139"/>
      <c r="L252" s="31"/>
      <c r="M252" s="140" t="s">
        <v>1</v>
      </c>
      <c r="N252" s="141" t="s">
        <v>39</v>
      </c>
      <c r="P252" s="142">
        <f>O252*H252</f>
        <v>0</v>
      </c>
      <c r="Q252" s="142">
        <v>6.0099999999999997E-3</v>
      </c>
      <c r="R252" s="142">
        <f>Q252*H252</f>
        <v>0.52647599999999994</v>
      </c>
      <c r="S252" s="142">
        <v>0</v>
      </c>
      <c r="T252" s="143">
        <f>S252*H252</f>
        <v>0</v>
      </c>
      <c r="AR252" s="144" t="s">
        <v>116</v>
      </c>
      <c r="AT252" s="144" t="s">
        <v>112</v>
      </c>
      <c r="AU252" s="144" t="s">
        <v>117</v>
      </c>
      <c r="AY252" s="16" t="s">
        <v>111</v>
      </c>
      <c r="BE252" s="145">
        <f>IF(N252="základná",J252,0)</f>
        <v>0</v>
      </c>
      <c r="BF252" s="145">
        <f>IF(N252="znížená",J252,0)</f>
        <v>0</v>
      </c>
      <c r="BG252" s="145">
        <f>IF(N252="zákl. prenesená",J252,0)</f>
        <v>0</v>
      </c>
      <c r="BH252" s="145">
        <f>IF(N252="zníž. prenesená",J252,0)</f>
        <v>0</v>
      </c>
      <c r="BI252" s="145">
        <f>IF(N252="nulová",J252,0)</f>
        <v>0</v>
      </c>
      <c r="BJ252" s="16" t="s">
        <v>117</v>
      </c>
      <c r="BK252" s="145">
        <f>ROUND(I252*H252,2)</f>
        <v>0</v>
      </c>
      <c r="BL252" s="16" t="s">
        <v>116</v>
      </c>
      <c r="BM252" s="144" t="s">
        <v>378</v>
      </c>
    </row>
    <row r="253" spans="2:65" s="12" customFormat="1" x14ac:dyDescent="0.2">
      <c r="B253" s="157"/>
      <c r="D253" s="158" t="s">
        <v>153</v>
      </c>
      <c r="E253" s="159" t="s">
        <v>1</v>
      </c>
      <c r="F253" s="160" t="s">
        <v>379</v>
      </c>
      <c r="H253" s="161">
        <v>87.6</v>
      </c>
      <c r="I253" s="162"/>
      <c r="L253" s="157"/>
      <c r="M253" s="163"/>
      <c r="T253" s="164"/>
      <c r="AT253" s="159" t="s">
        <v>153</v>
      </c>
      <c r="AU253" s="159" t="s">
        <v>117</v>
      </c>
      <c r="AV253" s="12" t="s">
        <v>117</v>
      </c>
      <c r="AW253" s="12" t="s">
        <v>30</v>
      </c>
      <c r="AX253" s="12" t="s">
        <v>81</v>
      </c>
      <c r="AY253" s="159" t="s">
        <v>111</v>
      </c>
    </row>
    <row r="254" spans="2:65" s="1" customFormat="1" ht="33" customHeight="1" x14ac:dyDescent="0.2">
      <c r="B254" s="31"/>
      <c r="C254" s="132" t="s">
        <v>380</v>
      </c>
      <c r="D254" s="132" t="s">
        <v>112</v>
      </c>
      <c r="E254" s="133" t="s">
        <v>381</v>
      </c>
      <c r="F254" s="134" t="s">
        <v>382</v>
      </c>
      <c r="G254" s="135" t="s">
        <v>151</v>
      </c>
      <c r="H254" s="136">
        <v>409</v>
      </c>
      <c r="I254" s="137"/>
      <c r="J254" s="138">
        <f>ROUND(I254*H254,2)</f>
        <v>0</v>
      </c>
      <c r="K254" s="139"/>
      <c r="L254" s="31"/>
      <c r="M254" s="140" t="s">
        <v>1</v>
      </c>
      <c r="N254" s="141" t="s">
        <v>39</v>
      </c>
      <c r="P254" s="142">
        <f>O254*H254</f>
        <v>0</v>
      </c>
      <c r="Q254" s="142">
        <v>5.1000000000000004E-4</v>
      </c>
      <c r="R254" s="142">
        <f>Q254*H254</f>
        <v>0.20859000000000003</v>
      </c>
      <c r="S254" s="142">
        <v>0</v>
      </c>
      <c r="T254" s="143">
        <f>S254*H254</f>
        <v>0</v>
      </c>
      <c r="AR254" s="144" t="s">
        <v>116</v>
      </c>
      <c r="AT254" s="144" t="s">
        <v>112</v>
      </c>
      <c r="AU254" s="144" t="s">
        <v>117</v>
      </c>
      <c r="AY254" s="16" t="s">
        <v>111</v>
      </c>
      <c r="BE254" s="145">
        <f>IF(N254="základná",J254,0)</f>
        <v>0</v>
      </c>
      <c r="BF254" s="145">
        <f>IF(N254="znížená",J254,0)</f>
        <v>0</v>
      </c>
      <c r="BG254" s="145">
        <f>IF(N254="zákl. prenesená",J254,0)</f>
        <v>0</v>
      </c>
      <c r="BH254" s="145">
        <f>IF(N254="zníž. prenesená",J254,0)</f>
        <v>0</v>
      </c>
      <c r="BI254" s="145">
        <f>IF(N254="nulová",J254,0)</f>
        <v>0</v>
      </c>
      <c r="BJ254" s="16" t="s">
        <v>117</v>
      </c>
      <c r="BK254" s="145">
        <f>ROUND(I254*H254,2)</f>
        <v>0</v>
      </c>
      <c r="BL254" s="16" t="s">
        <v>116</v>
      </c>
      <c r="BM254" s="144" t="s">
        <v>383</v>
      </c>
    </row>
    <row r="255" spans="2:65" s="12" customFormat="1" x14ac:dyDescent="0.2">
      <c r="B255" s="157"/>
      <c r="D255" s="158" t="s">
        <v>153</v>
      </c>
      <c r="E255" s="159" t="s">
        <v>1</v>
      </c>
      <c r="F255" s="160" t="s">
        <v>384</v>
      </c>
      <c r="H255" s="161">
        <v>214</v>
      </c>
      <c r="I255" s="162"/>
      <c r="L255" s="157"/>
      <c r="M255" s="163"/>
      <c r="T255" s="164"/>
      <c r="AT255" s="159" t="s">
        <v>153</v>
      </c>
      <c r="AU255" s="159" t="s">
        <v>117</v>
      </c>
      <c r="AV255" s="12" t="s">
        <v>117</v>
      </c>
      <c r="AW255" s="12" t="s">
        <v>30</v>
      </c>
      <c r="AX255" s="12" t="s">
        <v>73</v>
      </c>
      <c r="AY255" s="159" t="s">
        <v>111</v>
      </c>
    </row>
    <row r="256" spans="2:65" s="12" customFormat="1" x14ac:dyDescent="0.2">
      <c r="B256" s="157"/>
      <c r="D256" s="158" t="s">
        <v>153</v>
      </c>
      <c r="E256" s="159" t="s">
        <v>1</v>
      </c>
      <c r="F256" s="160" t="s">
        <v>385</v>
      </c>
      <c r="H256" s="161">
        <v>175</v>
      </c>
      <c r="I256" s="162"/>
      <c r="L256" s="157"/>
      <c r="M256" s="163"/>
      <c r="T256" s="164"/>
      <c r="AT256" s="159" t="s">
        <v>153</v>
      </c>
      <c r="AU256" s="159" t="s">
        <v>117</v>
      </c>
      <c r="AV256" s="12" t="s">
        <v>117</v>
      </c>
      <c r="AW256" s="12" t="s">
        <v>30</v>
      </c>
      <c r="AX256" s="12" t="s">
        <v>73</v>
      </c>
      <c r="AY256" s="159" t="s">
        <v>111</v>
      </c>
    </row>
    <row r="257" spans="2:65" s="12" customFormat="1" x14ac:dyDescent="0.2">
      <c r="B257" s="157"/>
      <c r="D257" s="158" t="s">
        <v>153</v>
      </c>
      <c r="E257" s="159" t="s">
        <v>1</v>
      </c>
      <c r="F257" s="160" t="s">
        <v>386</v>
      </c>
      <c r="H257" s="161">
        <v>20</v>
      </c>
      <c r="I257" s="162"/>
      <c r="L257" s="157"/>
      <c r="M257" s="163"/>
      <c r="T257" s="164"/>
      <c r="AT257" s="159" t="s">
        <v>153</v>
      </c>
      <c r="AU257" s="159" t="s">
        <v>117</v>
      </c>
      <c r="AV257" s="12" t="s">
        <v>117</v>
      </c>
      <c r="AW257" s="12" t="s">
        <v>30</v>
      </c>
      <c r="AX257" s="12" t="s">
        <v>73</v>
      </c>
      <c r="AY257" s="159" t="s">
        <v>111</v>
      </c>
    </row>
    <row r="258" spans="2:65" s="13" customFormat="1" x14ac:dyDescent="0.2">
      <c r="B258" s="165"/>
      <c r="D258" s="158" t="s">
        <v>153</v>
      </c>
      <c r="E258" s="166" t="s">
        <v>1</v>
      </c>
      <c r="F258" s="167" t="s">
        <v>160</v>
      </c>
      <c r="H258" s="168">
        <v>409</v>
      </c>
      <c r="I258" s="169"/>
      <c r="L258" s="165"/>
      <c r="M258" s="170"/>
      <c r="T258" s="171"/>
      <c r="AT258" s="166" t="s">
        <v>153</v>
      </c>
      <c r="AU258" s="166" t="s">
        <v>117</v>
      </c>
      <c r="AV258" s="13" t="s">
        <v>116</v>
      </c>
      <c r="AW258" s="13" t="s">
        <v>30</v>
      </c>
      <c r="AX258" s="13" t="s">
        <v>81</v>
      </c>
      <c r="AY258" s="166" t="s">
        <v>111</v>
      </c>
    </row>
    <row r="259" spans="2:65" s="1" customFormat="1" ht="33" customHeight="1" x14ac:dyDescent="0.2">
      <c r="B259" s="31"/>
      <c r="C259" s="132" t="s">
        <v>387</v>
      </c>
      <c r="D259" s="132" t="s">
        <v>112</v>
      </c>
      <c r="E259" s="133" t="s">
        <v>388</v>
      </c>
      <c r="F259" s="134" t="s">
        <v>389</v>
      </c>
      <c r="G259" s="135" t="s">
        <v>151</v>
      </c>
      <c r="H259" s="136">
        <v>207.2</v>
      </c>
      <c r="I259" s="137"/>
      <c r="J259" s="138">
        <f>ROUND(I259*H259,2)</f>
        <v>0</v>
      </c>
      <c r="K259" s="139"/>
      <c r="L259" s="31"/>
      <c r="M259" s="140" t="s">
        <v>1</v>
      </c>
      <c r="N259" s="141" t="s">
        <v>39</v>
      </c>
      <c r="P259" s="142">
        <f>O259*H259</f>
        <v>0</v>
      </c>
      <c r="Q259" s="142">
        <v>0.10373</v>
      </c>
      <c r="R259" s="142">
        <f>Q259*H259</f>
        <v>21.492856</v>
      </c>
      <c r="S259" s="142">
        <v>0</v>
      </c>
      <c r="T259" s="143">
        <f>S259*H259</f>
        <v>0</v>
      </c>
      <c r="AR259" s="144" t="s">
        <v>116</v>
      </c>
      <c r="AT259" s="144" t="s">
        <v>112</v>
      </c>
      <c r="AU259" s="144" t="s">
        <v>117</v>
      </c>
      <c r="AY259" s="16" t="s">
        <v>111</v>
      </c>
      <c r="BE259" s="145">
        <f>IF(N259="základná",J259,0)</f>
        <v>0</v>
      </c>
      <c r="BF259" s="145">
        <f>IF(N259="znížená",J259,0)</f>
        <v>0</v>
      </c>
      <c r="BG259" s="145">
        <f>IF(N259="zákl. prenesená",J259,0)</f>
        <v>0</v>
      </c>
      <c r="BH259" s="145">
        <f>IF(N259="zníž. prenesená",J259,0)</f>
        <v>0</v>
      </c>
      <c r="BI259" s="145">
        <f>IF(N259="nulová",J259,0)</f>
        <v>0</v>
      </c>
      <c r="BJ259" s="16" t="s">
        <v>117</v>
      </c>
      <c r="BK259" s="145">
        <f>ROUND(I259*H259,2)</f>
        <v>0</v>
      </c>
      <c r="BL259" s="16" t="s">
        <v>116</v>
      </c>
      <c r="BM259" s="144" t="s">
        <v>390</v>
      </c>
    </row>
    <row r="260" spans="2:65" s="12" customFormat="1" x14ac:dyDescent="0.2">
      <c r="B260" s="157"/>
      <c r="D260" s="158" t="s">
        <v>153</v>
      </c>
      <c r="E260" s="159" t="s">
        <v>1</v>
      </c>
      <c r="F260" s="160" t="s">
        <v>391</v>
      </c>
      <c r="H260" s="161">
        <v>187.2</v>
      </c>
      <c r="I260" s="162"/>
      <c r="L260" s="157"/>
      <c r="M260" s="163"/>
      <c r="T260" s="164"/>
      <c r="AT260" s="159" t="s">
        <v>153</v>
      </c>
      <c r="AU260" s="159" t="s">
        <v>117</v>
      </c>
      <c r="AV260" s="12" t="s">
        <v>117</v>
      </c>
      <c r="AW260" s="12" t="s">
        <v>30</v>
      </c>
      <c r="AX260" s="12" t="s">
        <v>73</v>
      </c>
      <c r="AY260" s="159" t="s">
        <v>111</v>
      </c>
    </row>
    <row r="261" spans="2:65" s="12" customFormat="1" x14ac:dyDescent="0.2">
      <c r="B261" s="157"/>
      <c r="D261" s="158" t="s">
        <v>153</v>
      </c>
      <c r="E261" s="159" t="s">
        <v>1</v>
      </c>
      <c r="F261" s="160" t="s">
        <v>386</v>
      </c>
      <c r="H261" s="161">
        <v>20</v>
      </c>
      <c r="I261" s="162"/>
      <c r="L261" s="157"/>
      <c r="M261" s="163"/>
      <c r="T261" s="164"/>
      <c r="AT261" s="159" t="s">
        <v>153</v>
      </c>
      <c r="AU261" s="159" t="s">
        <v>117</v>
      </c>
      <c r="AV261" s="12" t="s">
        <v>117</v>
      </c>
      <c r="AW261" s="12" t="s">
        <v>30</v>
      </c>
      <c r="AX261" s="12" t="s">
        <v>73</v>
      </c>
      <c r="AY261" s="159" t="s">
        <v>111</v>
      </c>
    </row>
    <row r="262" spans="2:65" s="13" customFormat="1" x14ac:dyDescent="0.2">
      <c r="B262" s="165"/>
      <c r="D262" s="158" t="s">
        <v>153</v>
      </c>
      <c r="E262" s="166" t="s">
        <v>1</v>
      </c>
      <c r="F262" s="167" t="s">
        <v>160</v>
      </c>
      <c r="H262" s="168">
        <v>207.2</v>
      </c>
      <c r="I262" s="169"/>
      <c r="L262" s="165"/>
      <c r="M262" s="170"/>
      <c r="T262" s="171"/>
      <c r="AT262" s="166" t="s">
        <v>153</v>
      </c>
      <c r="AU262" s="166" t="s">
        <v>117</v>
      </c>
      <c r="AV262" s="13" t="s">
        <v>116</v>
      </c>
      <c r="AW262" s="13" t="s">
        <v>30</v>
      </c>
      <c r="AX262" s="13" t="s">
        <v>81</v>
      </c>
      <c r="AY262" s="166" t="s">
        <v>111</v>
      </c>
    </row>
    <row r="263" spans="2:65" s="1" customFormat="1" ht="37.700000000000003" customHeight="1" x14ac:dyDescent="0.2">
      <c r="B263" s="31"/>
      <c r="C263" s="132" t="s">
        <v>392</v>
      </c>
      <c r="D263" s="132" t="s">
        <v>112</v>
      </c>
      <c r="E263" s="133" t="s">
        <v>393</v>
      </c>
      <c r="F263" s="134" t="s">
        <v>394</v>
      </c>
      <c r="G263" s="135" t="s">
        <v>151</v>
      </c>
      <c r="H263" s="136">
        <v>174.6</v>
      </c>
      <c r="I263" s="137"/>
      <c r="J263" s="138">
        <f>ROUND(I263*H263,2)</f>
        <v>0</v>
      </c>
      <c r="K263" s="139"/>
      <c r="L263" s="31"/>
      <c r="M263" s="140" t="s">
        <v>1</v>
      </c>
      <c r="N263" s="141" t="s">
        <v>39</v>
      </c>
      <c r="P263" s="142">
        <f>O263*H263</f>
        <v>0</v>
      </c>
      <c r="Q263" s="142">
        <v>0.18151999999999999</v>
      </c>
      <c r="R263" s="142">
        <f>Q263*H263</f>
        <v>31.693391999999996</v>
      </c>
      <c r="S263" s="142">
        <v>0</v>
      </c>
      <c r="T263" s="143">
        <f>S263*H263</f>
        <v>0</v>
      </c>
      <c r="AR263" s="144" t="s">
        <v>116</v>
      </c>
      <c r="AT263" s="144" t="s">
        <v>112</v>
      </c>
      <c r="AU263" s="144" t="s">
        <v>117</v>
      </c>
      <c r="AY263" s="16" t="s">
        <v>111</v>
      </c>
      <c r="BE263" s="145">
        <f>IF(N263="základná",J263,0)</f>
        <v>0</v>
      </c>
      <c r="BF263" s="145">
        <f>IF(N263="znížená",J263,0)</f>
        <v>0</v>
      </c>
      <c r="BG263" s="145">
        <f>IF(N263="zákl. prenesená",J263,0)</f>
        <v>0</v>
      </c>
      <c r="BH263" s="145">
        <f>IF(N263="zníž. prenesená",J263,0)</f>
        <v>0</v>
      </c>
      <c r="BI263" s="145">
        <f>IF(N263="nulová",J263,0)</f>
        <v>0</v>
      </c>
      <c r="BJ263" s="16" t="s">
        <v>117</v>
      </c>
      <c r="BK263" s="145">
        <f>ROUND(I263*H263,2)</f>
        <v>0</v>
      </c>
      <c r="BL263" s="16" t="s">
        <v>116</v>
      </c>
      <c r="BM263" s="144" t="s">
        <v>395</v>
      </c>
    </row>
    <row r="264" spans="2:65" s="12" customFormat="1" x14ac:dyDescent="0.2">
      <c r="B264" s="157"/>
      <c r="D264" s="158" t="s">
        <v>153</v>
      </c>
      <c r="E264" s="159" t="s">
        <v>1</v>
      </c>
      <c r="F264" s="160" t="s">
        <v>396</v>
      </c>
      <c r="H264" s="161">
        <v>174.6</v>
      </c>
      <c r="I264" s="162"/>
      <c r="L264" s="157"/>
      <c r="M264" s="163"/>
      <c r="T264" s="164"/>
      <c r="AT264" s="159" t="s">
        <v>153</v>
      </c>
      <c r="AU264" s="159" t="s">
        <v>117</v>
      </c>
      <c r="AV264" s="12" t="s">
        <v>117</v>
      </c>
      <c r="AW264" s="12" t="s">
        <v>30</v>
      </c>
      <c r="AX264" s="12" t="s">
        <v>81</v>
      </c>
      <c r="AY264" s="159" t="s">
        <v>111</v>
      </c>
    </row>
    <row r="265" spans="2:65" s="1" customFormat="1" ht="33" customHeight="1" x14ac:dyDescent="0.2">
      <c r="B265" s="31"/>
      <c r="C265" s="132" t="s">
        <v>397</v>
      </c>
      <c r="D265" s="132" t="s">
        <v>112</v>
      </c>
      <c r="E265" s="133" t="s">
        <v>398</v>
      </c>
      <c r="F265" s="134" t="s">
        <v>399</v>
      </c>
      <c r="G265" s="135" t="s">
        <v>151</v>
      </c>
      <c r="H265" s="136">
        <v>152.69999999999999</v>
      </c>
      <c r="I265" s="137"/>
      <c r="J265" s="138">
        <f>ROUND(I265*H265,2)</f>
        <v>0</v>
      </c>
      <c r="K265" s="139"/>
      <c r="L265" s="31"/>
      <c r="M265" s="140" t="s">
        <v>1</v>
      </c>
      <c r="N265" s="141" t="s">
        <v>39</v>
      </c>
      <c r="P265" s="142">
        <f>O265*H265</f>
        <v>0</v>
      </c>
      <c r="Q265" s="142">
        <v>0.52464999999999995</v>
      </c>
      <c r="R265" s="142">
        <f>Q265*H265</f>
        <v>80.114054999999993</v>
      </c>
      <c r="S265" s="142">
        <v>0</v>
      </c>
      <c r="T265" s="143">
        <f>S265*H265</f>
        <v>0</v>
      </c>
      <c r="AR265" s="144" t="s">
        <v>116</v>
      </c>
      <c r="AT265" s="144" t="s">
        <v>112</v>
      </c>
      <c r="AU265" s="144" t="s">
        <v>117</v>
      </c>
      <c r="AY265" s="16" t="s">
        <v>111</v>
      </c>
      <c r="BE265" s="145">
        <f>IF(N265="základná",J265,0)</f>
        <v>0</v>
      </c>
      <c r="BF265" s="145">
        <f>IF(N265="znížená",J265,0)</f>
        <v>0</v>
      </c>
      <c r="BG265" s="145">
        <f>IF(N265="zákl. prenesená",J265,0)</f>
        <v>0</v>
      </c>
      <c r="BH265" s="145">
        <f>IF(N265="zníž. prenesená",J265,0)</f>
        <v>0</v>
      </c>
      <c r="BI265" s="145">
        <f>IF(N265="nulová",J265,0)</f>
        <v>0</v>
      </c>
      <c r="BJ265" s="16" t="s">
        <v>117</v>
      </c>
      <c r="BK265" s="145">
        <f>ROUND(I265*H265,2)</f>
        <v>0</v>
      </c>
      <c r="BL265" s="16" t="s">
        <v>116</v>
      </c>
      <c r="BM265" s="144" t="s">
        <v>400</v>
      </c>
    </row>
    <row r="266" spans="2:65" s="12" customFormat="1" x14ac:dyDescent="0.2">
      <c r="B266" s="157"/>
      <c r="D266" s="158" t="s">
        <v>153</v>
      </c>
      <c r="E266" s="159" t="s">
        <v>1</v>
      </c>
      <c r="F266" s="160" t="s">
        <v>401</v>
      </c>
      <c r="H266" s="161">
        <v>81.099999999999994</v>
      </c>
      <c r="I266" s="162"/>
      <c r="L266" s="157"/>
      <c r="M266" s="163"/>
      <c r="T266" s="164"/>
      <c r="AT266" s="159" t="s">
        <v>153</v>
      </c>
      <c r="AU266" s="159" t="s">
        <v>117</v>
      </c>
      <c r="AV266" s="12" t="s">
        <v>117</v>
      </c>
      <c r="AW266" s="12" t="s">
        <v>30</v>
      </c>
      <c r="AX266" s="12" t="s">
        <v>73</v>
      </c>
      <c r="AY266" s="159" t="s">
        <v>111</v>
      </c>
    </row>
    <row r="267" spans="2:65" s="12" customFormat="1" x14ac:dyDescent="0.2">
      <c r="B267" s="157"/>
      <c r="D267" s="158" t="s">
        <v>153</v>
      </c>
      <c r="E267" s="159" t="s">
        <v>1</v>
      </c>
      <c r="F267" s="160" t="s">
        <v>402</v>
      </c>
      <c r="H267" s="161">
        <v>71.599999999999994</v>
      </c>
      <c r="I267" s="162"/>
      <c r="L267" s="157"/>
      <c r="M267" s="163"/>
      <c r="T267" s="164"/>
      <c r="AT267" s="159" t="s">
        <v>153</v>
      </c>
      <c r="AU267" s="159" t="s">
        <v>117</v>
      </c>
      <c r="AV267" s="12" t="s">
        <v>117</v>
      </c>
      <c r="AW267" s="12" t="s">
        <v>30</v>
      </c>
      <c r="AX267" s="12" t="s">
        <v>73</v>
      </c>
      <c r="AY267" s="159" t="s">
        <v>111</v>
      </c>
    </row>
    <row r="268" spans="2:65" s="13" customFormat="1" x14ac:dyDescent="0.2">
      <c r="B268" s="165"/>
      <c r="D268" s="158" t="s">
        <v>153</v>
      </c>
      <c r="E268" s="166" t="s">
        <v>1</v>
      </c>
      <c r="F268" s="167" t="s">
        <v>160</v>
      </c>
      <c r="H268" s="168">
        <v>152.69999999999999</v>
      </c>
      <c r="I268" s="169"/>
      <c r="L268" s="165"/>
      <c r="M268" s="170"/>
      <c r="T268" s="171"/>
      <c r="AT268" s="166" t="s">
        <v>153</v>
      </c>
      <c r="AU268" s="166" t="s">
        <v>117</v>
      </c>
      <c r="AV268" s="13" t="s">
        <v>116</v>
      </c>
      <c r="AW268" s="13" t="s">
        <v>30</v>
      </c>
      <c r="AX268" s="13" t="s">
        <v>81</v>
      </c>
      <c r="AY268" s="166" t="s">
        <v>111</v>
      </c>
    </row>
    <row r="269" spans="2:65" s="1" customFormat="1" ht="37.700000000000003" customHeight="1" x14ac:dyDescent="0.2">
      <c r="B269" s="31"/>
      <c r="C269" s="132" t="s">
        <v>403</v>
      </c>
      <c r="D269" s="132" t="s">
        <v>112</v>
      </c>
      <c r="E269" s="133" t="s">
        <v>404</v>
      </c>
      <c r="F269" s="134" t="s">
        <v>405</v>
      </c>
      <c r="G269" s="135" t="s">
        <v>151</v>
      </c>
      <c r="H269" s="136">
        <v>770.1</v>
      </c>
      <c r="I269" s="137"/>
      <c r="J269" s="138">
        <f>ROUND(I269*H269,2)</f>
        <v>0</v>
      </c>
      <c r="K269" s="139"/>
      <c r="L269" s="31"/>
      <c r="M269" s="140" t="s">
        <v>1</v>
      </c>
      <c r="N269" s="141" t="s">
        <v>39</v>
      </c>
      <c r="P269" s="142">
        <f>O269*H269</f>
        <v>0</v>
      </c>
      <c r="Q269" s="142">
        <v>9.2499999999999999E-2</v>
      </c>
      <c r="R269" s="142">
        <f>Q269*H269</f>
        <v>71.234250000000003</v>
      </c>
      <c r="S269" s="142">
        <v>0</v>
      </c>
      <c r="T269" s="143">
        <f>S269*H269</f>
        <v>0</v>
      </c>
      <c r="AR269" s="144" t="s">
        <v>116</v>
      </c>
      <c r="AT269" s="144" t="s">
        <v>112</v>
      </c>
      <c r="AU269" s="144" t="s">
        <v>117</v>
      </c>
      <c r="AY269" s="16" t="s">
        <v>111</v>
      </c>
      <c r="BE269" s="145">
        <f>IF(N269="základná",J269,0)</f>
        <v>0</v>
      </c>
      <c r="BF269" s="145">
        <f>IF(N269="znížená",J269,0)</f>
        <v>0</v>
      </c>
      <c r="BG269" s="145">
        <f>IF(N269="zákl. prenesená",J269,0)</f>
        <v>0</v>
      </c>
      <c r="BH269" s="145">
        <f>IF(N269="zníž. prenesená",J269,0)</f>
        <v>0</v>
      </c>
      <c r="BI269" s="145">
        <f>IF(N269="nulová",J269,0)</f>
        <v>0</v>
      </c>
      <c r="BJ269" s="16" t="s">
        <v>117</v>
      </c>
      <c r="BK269" s="145">
        <f>ROUND(I269*H269,2)</f>
        <v>0</v>
      </c>
      <c r="BL269" s="16" t="s">
        <v>116</v>
      </c>
      <c r="BM269" s="144" t="s">
        <v>406</v>
      </c>
    </row>
    <row r="270" spans="2:65" s="12" customFormat="1" x14ac:dyDescent="0.2">
      <c r="B270" s="157"/>
      <c r="D270" s="158" t="s">
        <v>153</v>
      </c>
      <c r="E270" s="159" t="s">
        <v>1</v>
      </c>
      <c r="F270" s="160" t="s">
        <v>407</v>
      </c>
      <c r="H270" s="161">
        <v>770.1</v>
      </c>
      <c r="I270" s="162"/>
      <c r="L270" s="157"/>
      <c r="M270" s="163"/>
      <c r="T270" s="164"/>
      <c r="AT270" s="159" t="s">
        <v>153</v>
      </c>
      <c r="AU270" s="159" t="s">
        <v>117</v>
      </c>
      <c r="AV270" s="12" t="s">
        <v>117</v>
      </c>
      <c r="AW270" s="12" t="s">
        <v>30</v>
      </c>
      <c r="AX270" s="12" t="s">
        <v>81</v>
      </c>
      <c r="AY270" s="159" t="s">
        <v>111</v>
      </c>
    </row>
    <row r="271" spans="2:65" s="1" customFormat="1" ht="24.2" customHeight="1" x14ac:dyDescent="0.2">
      <c r="B271" s="31"/>
      <c r="C271" s="178" t="s">
        <v>408</v>
      </c>
      <c r="D271" s="178" t="s">
        <v>253</v>
      </c>
      <c r="E271" s="179" t="s">
        <v>409</v>
      </c>
      <c r="F271" s="180" t="s">
        <v>410</v>
      </c>
      <c r="G271" s="181" t="s">
        <v>151</v>
      </c>
      <c r="H271" s="182">
        <v>739.5</v>
      </c>
      <c r="I271" s="137"/>
      <c r="J271" s="183">
        <f>ROUND(I271*H271,2)</f>
        <v>0</v>
      </c>
      <c r="K271" s="184"/>
      <c r="L271" s="185"/>
      <c r="M271" s="186" t="s">
        <v>1</v>
      </c>
      <c r="N271" s="187" t="s">
        <v>39</v>
      </c>
      <c r="P271" s="142">
        <f>O271*H271</f>
        <v>0</v>
      </c>
      <c r="Q271" s="142">
        <v>0.13</v>
      </c>
      <c r="R271" s="142">
        <f>Q271*H271</f>
        <v>96.135000000000005</v>
      </c>
      <c r="S271" s="142">
        <v>0</v>
      </c>
      <c r="T271" s="143">
        <f>S271*H271</f>
        <v>0</v>
      </c>
      <c r="AR271" s="144" t="s">
        <v>189</v>
      </c>
      <c r="AT271" s="144" t="s">
        <v>253</v>
      </c>
      <c r="AU271" s="144" t="s">
        <v>117</v>
      </c>
      <c r="AY271" s="16" t="s">
        <v>111</v>
      </c>
      <c r="BE271" s="145">
        <f>IF(N271="základná",J271,0)</f>
        <v>0</v>
      </c>
      <c r="BF271" s="145">
        <f>IF(N271="znížená",J271,0)</f>
        <v>0</v>
      </c>
      <c r="BG271" s="145">
        <f>IF(N271="zákl. prenesená",J271,0)</f>
        <v>0</v>
      </c>
      <c r="BH271" s="145">
        <f>IF(N271="zníž. prenesená",J271,0)</f>
        <v>0</v>
      </c>
      <c r="BI271" s="145">
        <f>IF(N271="nulová",J271,0)</f>
        <v>0</v>
      </c>
      <c r="BJ271" s="16" t="s">
        <v>117</v>
      </c>
      <c r="BK271" s="145">
        <f>ROUND(I271*H271,2)</f>
        <v>0</v>
      </c>
      <c r="BL271" s="16" t="s">
        <v>116</v>
      </c>
      <c r="BM271" s="144" t="s">
        <v>411</v>
      </c>
    </row>
    <row r="272" spans="2:65" s="12" customFormat="1" x14ac:dyDescent="0.2">
      <c r="B272" s="157"/>
      <c r="D272" s="158" t="s">
        <v>153</v>
      </c>
      <c r="E272" s="159" t="s">
        <v>1</v>
      </c>
      <c r="F272" s="160" t="s">
        <v>412</v>
      </c>
      <c r="H272" s="161">
        <v>739.5</v>
      </c>
      <c r="I272" s="162"/>
      <c r="L272" s="157"/>
      <c r="M272" s="163"/>
      <c r="T272" s="164"/>
      <c r="AT272" s="159" t="s">
        <v>153</v>
      </c>
      <c r="AU272" s="159" t="s">
        <v>117</v>
      </c>
      <c r="AV272" s="12" t="s">
        <v>117</v>
      </c>
      <c r="AW272" s="12" t="s">
        <v>30</v>
      </c>
      <c r="AX272" s="12" t="s">
        <v>81</v>
      </c>
      <c r="AY272" s="159" t="s">
        <v>111</v>
      </c>
    </row>
    <row r="273" spans="2:65" s="1" customFormat="1" ht="24.2" customHeight="1" x14ac:dyDescent="0.2">
      <c r="B273" s="31"/>
      <c r="C273" s="178" t="s">
        <v>413</v>
      </c>
      <c r="D273" s="178" t="s">
        <v>253</v>
      </c>
      <c r="E273" s="179" t="s">
        <v>414</v>
      </c>
      <c r="F273" s="180" t="s">
        <v>415</v>
      </c>
      <c r="G273" s="181" t="s">
        <v>151</v>
      </c>
      <c r="H273" s="182">
        <v>30.6</v>
      </c>
      <c r="I273" s="137"/>
      <c r="J273" s="183">
        <f>ROUND(I273*H273,2)</f>
        <v>0</v>
      </c>
      <c r="K273" s="184"/>
      <c r="L273" s="185"/>
      <c r="M273" s="186" t="s">
        <v>1</v>
      </c>
      <c r="N273" s="187" t="s">
        <v>39</v>
      </c>
      <c r="P273" s="142">
        <f>O273*H273</f>
        <v>0</v>
      </c>
      <c r="Q273" s="142">
        <v>0.13800000000000001</v>
      </c>
      <c r="R273" s="142">
        <f>Q273*H273</f>
        <v>4.2228000000000003</v>
      </c>
      <c r="S273" s="142">
        <v>0</v>
      </c>
      <c r="T273" s="143">
        <f>S273*H273</f>
        <v>0</v>
      </c>
      <c r="AR273" s="144" t="s">
        <v>189</v>
      </c>
      <c r="AT273" s="144" t="s">
        <v>253</v>
      </c>
      <c r="AU273" s="144" t="s">
        <v>117</v>
      </c>
      <c r="AY273" s="16" t="s">
        <v>111</v>
      </c>
      <c r="BE273" s="145">
        <f>IF(N273="základná",J273,0)</f>
        <v>0</v>
      </c>
      <c r="BF273" s="145">
        <f>IF(N273="znížená",J273,0)</f>
        <v>0</v>
      </c>
      <c r="BG273" s="145">
        <f>IF(N273="zákl. prenesená",J273,0)</f>
        <v>0</v>
      </c>
      <c r="BH273" s="145">
        <f>IF(N273="zníž. prenesená",J273,0)</f>
        <v>0</v>
      </c>
      <c r="BI273" s="145">
        <f>IF(N273="nulová",J273,0)</f>
        <v>0</v>
      </c>
      <c r="BJ273" s="16" t="s">
        <v>117</v>
      </c>
      <c r="BK273" s="145">
        <f>ROUND(I273*H273,2)</f>
        <v>0</v>
      </c>
      <c r="BL273" s="16" t="s">
        <v>116</v>
      </c>
      <c r="BM273" s="144" t="s">
        <v>416</v>
      </c>
    </row>
    <row r="274" spans="2:65" s="12" customFormat="1" x14ac:dyDescent="0.2">
      <c r="B274" s="157"/>
      <c r="D274" s="158" t="s">
        <v>153</v>
      </c>
      <c r="E274" s="159" t="s">
        <v>1</v>
      </c>
      <c r="F274" s="160" t="s">
        <v>417</v>
      </c>
      <c r="H274" s="161">
        <v>24.8</v>
      </c>
      <c r="I274" s="162"/>
      <c r="L274" s="157"/>
      <c r="M274" s="163"/>
      <c r="T274" s="164"/>
      <c r="AT274" s="159" t="s">
        <v>153</v>
      </c>
      <c r="AU274" s="159" t="s">
        <v>117</v>
      </c>
      <c r="AV274" s="12" t="s">
        <v>117</v>
      </c>
      <c r="AW274" s="12" t="s">
        <v>30</v>
      </c>
      <c r="AX274" s="12" t="s">
        <v>73</v>
      </c>
      <c r="AY274" s="159" t="s">
        <v>111</v>
      </c>
    </row>
    <row r="275" spans="2:65" s="12" customFormat="1" x14ac:dyDescent="0.2">
      <c r="B275" s="157"/>
      <c r="D275" s="158" t="s">
        <v>153</v>
      </c>
      <c r="E275" s="159" t="s">
        <v>1</v>
      </c>
      <c r="F275" s="160" t="s">
        <v>418</v>
      </c>
      <c r="H275" s="161">
        <v>5.8</v>
      </c>
      <c r="I275" s="162"/>
      <c r="L275" s="157"/>
      <c r="M275" s="163"/>
      <c r="T275" s="164"/>
      <c r="AT275" s="159" t="s">
        <v>153</v>
      </c>
      <c r="AU275" s="159" t="s">
        <v>117</v>
      </c>
      <c r="AV275" s="12" t="s">
        <v>117</v>
      </c>
      <c r="AW275" s="12" t="s">
        <v>30</v>
      </c>
      <c r="AX275" s="12" t="s">
        <v>73</v>
      </c>
      <c r="AY275" s="159" t="s">
        <v>111</v>
      </c>
    </row>
    <row r="276" spans="2:65" s="13" customFormat="1" x14ac:dyDescent="0.2">
      <c r="B276" s="165"/>
      <c r="D276" s="158" t="s">
        <v>153</v>
      </c>
      <c r="E276" s="166" t="s">
        <v>1</v>
      </c>
      <c r="F276" s="167" t="s">
        <v>160</v>
      </c>
      <c r="H276" s="168">
        <v>30.6</v>
      </c>
      <c r="I276" s="169"/>
      <c r="L276" s="165"/>
      <c r="M276" s="170"/>
      <c r="T276" s="171"/>
      <c r="AT276" s="166" t="s">
        <v>153</v>
      </c>
      <c r="AU276" s="166" t="s">
        <v>117</v>
      </c>
      <c r="AV276" s="13" t="s">
        <v>116</v>
      </c>
      <c r="AW276" s="13" t="s">
        <v>30</v>
      </c>
      <c r="AX276" s="13" t="s">
        <v>81</v>
      </c>
      <c r="AY276" s="166" t="s">
        <v>111</v>
      </c>
    </row>
    <row r="277" spans="2:65" s="10" customFormat="1" ht="22.7" customHeight="1" x14ac:dyDescent="0.2">
      <c r="B277" s="122"/>
      <c r="D277" s="123" t="s">
        <v>72</v>
      </c>
      <c r="E277" s="155" t="s">
        <v>189</v>
      </c>
      <c r="F277" s="155" t="s">
        <v>419</v>
      </c>
      <c r="I277" s="125"/>
      <c r="J277" s="156">
        <f>BK277</f>
        <v>0</v>
      </c>
      <c r="L277" s="122"/>
      <c r="M277" s="127"/>
      <c r="P277" s="128">
        <f>SUM(P278:P279)</f>
        <v>0</v>
      </c>
      <c r="R277" s="128">
        <f>SUM(R278:R279)</f>
        <v>4.3200000000000002E-2</v>
      </c>
      <c r="T277" s="129">
        <f>SUM(T278:T279)</f>
        <v>0</v>
      </c>
      <c r="AR277" s="123" t="s">
        <v>81</v>
      </c>
      <c r="AT277" s="130" t="s">
        <v>72</v>
      </c>
      <c r="AU277" s="130" t="s">
        <v>81</v>
      </c>
      <c r="AY277" s="123" t="s">
        <v>111</v>
      </c>
      <c r="BK277" s="131">
        <f>SUM(BK278:BK279)</f>
        <v>0</v>
      </c>
    </row>
    <row r="278" spans="2:65" s="1" customFormat="1" ht="24.2" customHeight="1" x14ac:dyDescent="0.2">
      <c r="B278" s="31"/>
      <c r="C278" s="132" t="s">
        <v>420</v>
      </c>
      <c r="D278" s="132" t="s">
        <v>112</v>
      </c>
      <c r="E278" s="133" t="s">
        <v>421</v>
      </c>
      <c r="F278" s="134" t="s">
        <v>422</v>
      </c>
      <c r="G278" s="135" t="s">
        <v>167</v>
      </c>
      <c r="H278" s="136">
        <v>8</v>
      </c>
      <c r="I278" s="137"/>
      <c r="J278" s="138">
        <f>ROUND(I278*H278,2)</f>
        <v>0</v>
      </c>
      <c r="K278" s="139"/>
      <c r="L278" s="31"/>
      <c r="M278" s="140" t="s">
        <v>1</v>
      </c>
      <c r="N278" s="141" t="s">
        <v>39</v>
      </c>
      <c r="P278" s="142">
        <f>O278*H278</f>
        <v>0</v>
      </c>
      <c r="Q278" s="142">
        <v>5.4000000000000003E-3</v>
      </c>
      <c r="R278" s="142">
        <f>Q278*H278</f>
        <v>4.3200000000000002E-2</v>
      </c>
      <c r="S278" s="142">
        <v>0</v>
      </c>
      <c r="T278" s="143">
        <f>S278*H278</f>
        <v>0</v>
      </c>
      <c r="AR278" s="144" t="s">
        <v>116</v>
      </c>
      <c r="AT278" s="144" t="s">
        <v>112</v>
      </c>
      <c r="AU278" s="144" t="s">
        <v>117</v>
      </c>
      <c r="AY278" s="16" t="s">
        <v>111</v>
      </c>
      <c r="BE278" s="145">
        <f>IF(N278="základná",J278,0)</f>
        <v>0</v>
      </c>
      <c r="BF278" s="145">
        <f>IF(N278="znížená",J278,0)</f>
        <v>0</v>
      </c>
      <c r="BG278" s="145">
        <f>IF(N278="zákl. prenesená",J278,0)</f>
        <v>0</v>
      </c>
      <c r="BH278" s="145">
        <f>IF(N278="zníž. prenesená",J278,0)</f>
        <v>0</v>
      </c>
      <c r="BI278" s="145">
        <f>IF(N278="nulová",J278,0)</f>
        <v>0</v>
      </c>
      <c r="BJ278" s="16" t="s">
        <v>117</v>
      </c>
      <c r="BK278" s="145">
        <f>ROUND(I278*H278,2)</f>
        <v>0</v>
      </c>
      <c r="BL278" s="16" t="s">
        <v>116</v>
      </c>
      <c r="BM278" s="144" t="s">
        <v>423</v>
      </c>
    </row>
    <row r="279" spans="2:65" s="1" customFormat="1" ht="16.5" customHeight="1" x14ac:dyDescent="0.2">
      <c r="B279" s="31"/>
      <c r="C279" s="132" t="s">
        <v>424</v>
      </c>
      <c r="D279" s="132" t="s">
        <v>112</v>
      </c>
      <c r="E279" s="133" t="s">
        <v>425</v>
      </c>
      <c r="F279" s="134" t="s">
        <v>426</v>
      </c>
      <c r="G279" s="135" t="s">
        <v>167</v>
      </c>
      <c r="H279" s="136">
        <v>8</v>
      </c>
      <c r="I279" s="137"/>
      <c r="J279" s="138">
        <f>ROUND(I279*H279,2)</f>
        <v>0</v>
      </c>
      <c r="K279" s="139"/>
      <c r="L279" s="31"/>
      <c r="M279" s="140" t="s">
        <v>1</v>
      </c>
      <c r="N279" s="141" t="s">
        <v>39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116</v>
      </c>
      <c r="AT279" s="144" t="s">
        <v>112</v>
      </c>
      <c r="AU279" s="144" t="s">
        <v>117</v>
      </c>
      <c r="AY279" s="16" t="s">
        <v>111</v>
      </c>
      <c r="BE279" s="145">
        <f>IF(N279="základná",J279,0)</f>
        <v>0</v>
      </c>
      <c r="BF279" s="145">
        <f>IF(N279="znížená",J279,0)</f>
        <v>0</v>
      </c>
      <c r="BG279" s="145">
        <f>IF(N279="zákl. prenesená",J279,0)</f>
        <v>0</v>
      </c>
      <c r="BH279" s="145">
        <f>IF(N279="zníž. prenesená",J279,0)</f>
        <v>0</v>
      </c>
      <c r="BI279" s="145">
        <f>IF(N279="nulová",J279,0)</f>
        <v>0</v>
      </c>
      <c r="BJ279" s="16" t="s">
        <v>117</v>
      </c>
      <c r="BK279" s="145">
        <f>ROUND(I279*H279,2)</f>
        <v>0</v>
      </c>
      <c r="BL279" s="16" t="s">
        <v>116</v>
      </c>
      <c r="BM279" s="144" t="s">
        <v>427</v>
      </c>
    </row>
    <row r="280" spans="2:65" s="10" customFormat="1" ht="22.7" customHeight="1" x14ac:dyDescent="0.2">
      <c r="B280" s="122"/>
      <c r="D280" s="123" t="s">
        <v>72</v>
      </c>
      <c r="E280" s="155" t="s">
        <v>196</v>
      </c>
      <c r="F280" s="155" t="s">
        <v>428</v>
      </c>
      <c r="I280" s="125"/>
      <c r="J280" s="156">
        <f>BK280</f>
        <v>0</v>
      </c>
      <c r="L280" s="122"/>
      <c r="M280" s="127"/>
      <c r="P280" s="128">
        <f>SUM(P281:P366)</f>
        <v>0</v>
      </c>
      <c r="R280" s="128">
        <f>SUM(R281:R366)</f>
        <v>98.826328549999999</v>
      </c>
      <c r="T280" s="129">
        <f>SUM(T281:T366)</f>
        <v>30.872000000000003</v>
      </c>
      <c r="AR280" s="123" t="s">
        <v>81</v>
      </c>
      <c r="AT280" s="130" t="s">
        <v>72</v>
      </c>
      <c r="AU280" s="130" t="s">
        <v>81</v>
      </c>
      <c r="AY280" s="123" t="s">
        <v>111</v>
      </c>
      <c r="BK280" s="131">
        <f>SUM(BK281:BK366)</f>
        <v>0</v>
      </c>
    </row>
    <row r="281" spans="2:65" s="1" customFormat="1" ht="24.2" customHeight="1" x14ac:dyDescent="0.2">
      <c r="B281" s="31"/>
      <c r="C281" s="178" t="s">
        <v>429</v>
      </c>
      <c r="D281" s="178" t="s">
        <v>253</v>
      </c>
      <c r="E281" s="179" t="s">
        <v>430</v>
      </c>
      <c r="F281" s="180" t="s">
        <v>431</v>
      </c>
      <c r="G281" s="181" t="s">
        <v>432</v>
      </c>
      <c r="H281" s="182">
        <v>2</v>
      </c>
      <c r="I281" s="137"/>
      <c r="J281" s="183">
        <f>ROUND(I281*H281,2)</f>
        <v>0</v>
      </c>
      <c r="K281" s="184"/>
      <c r="L281" s="185"/>
      <c r="M281" s="186" t="s">
        <v>1</v>
      </c>
      <c r="N281" s="187" t="s">
        <v>39</v>
      </c>
      <c r="P281" s="142">
        <f>O281*H281</f>
        <v>0</v>
      </c>
      <c r="Q281" s="142">
        <v>1.6999999999999999E-3</v>
      </c>
      <c r="R281" s="142">
        <f>Q281*H281</f>
        <v>3.3999999999999998E-3</v>
      </c>
      <c r="S281" s="142">
        <v>0</v>
      </c>
      <c r="T281" s="143">
        <f>S281*H281</f>
        <v>0</v>
      </c>
      <c r="AR281" s="144" t="s">
        <v>189</v>
      </c>
      <c r="AT281" s="144" t="s">
        <v>253</v>
      </c>
      <c r="AU281" s="144" t="s">
        <v>117</v>
      </c>
      <c r="AY281" s="16" t="s">
        <v>111</v>
      </c>
      <c r="BE281" s="145">
        <f>IF(N281="základná",J281,0)</f>
        <v>0</v>
      </c>
      <c r="BF281" s="145">
        <f>IF(N281="znížená",J281,0)</f>
        <v>0</v>
      </c>
      <c r="BG281" s="145">
        <f>IF(N281="zákl. prenesená",J281,0)</f>
        <v>0</v>
      </c>
      <c r="BH281" s="145">
        <f>IF(N281="zníž. prenesená",J281,0)</f>
        <v>0</v>
      </c>
      <c r="BI281" s="145">
        <f>IF(N281="nulová",J281,0)</f>
        <v>0</v>
      </c>
      <c r="BJ281" s="16" t="s">
        <v>117</v>
      </c>
      <c r="BK281" s="145">
        <f>ROUND(I281*H281,2)</f>
        <v>0</v>
      </c>
      <c r="BL281" s="16" t="s">
        <v>116</v>
      </c>
      <c r="BM281" s="144" t="s">
        <v>433</v>
      </c>
    </row>
    <row r="282" spans="2:65" s="1" customFormat="1" ht="24.2" customHeight="1" x14ac:dyDescent="0.2">
      <c r="B282" s="31"/>
      <c r="C282" s="132" t="s">
        <v>434</v>
      </c>
      <c r="D282" s="132" t="s">
        <v>112</v>
      </c>
      <c r="E282" s="133" t="s">
        <v>435</v>
      </c>
      <c r="F282" s="134" t="s">
        <v>436</v>
      </c>
      <c r="G282" s="135" t="s">
        <v>432</v>
      </c>
      <c r="H282" s="136">
        <v>2</v>
      </c>
      <c r="I282" s="137"/>
      <c r="J282" s="138">
        <f>ROUND(I282*H282,2)</f>
        <v>0</v>
      </c>
      <c r="K282" s="139"/>
      <c r="L282" s="31"/>
      <c r="M282" s="140" t="s">
        <v>1</v>
      </c>
      <c r="N282" s="141" t="s">
        <v>39</v>
      </c>
      <c r="P282" s="142">
        <f>O282*H282</f>
        <v>0</v>
      </c>
      <c r="Q282" s="142">
        <v>0</v>
      </c>
      <c r="R282" s="142">
        <f>Q282*H282</f>
        <v>0</v>
      </c>
      <c r="S282" s="142">
        <v>0</v>
      </c>
      <c r="T282" s="143">
        <f>S282*H282</f>
        <v>0</v>
      </c>
      <c r="AR282" s="144" t="s">
        <v>116</v>
      </c>
      <c r="AT282" s="144" t="s">
        <v>112</v>
      </c>
      <c r="AU282" s="144" t="s">
        <v>117</v>
      </c>
      <c r="AY282" s="16" t="s">
        <v>111</v>
      </c>
      <c r="BE282" s="145">
        <f>IF(N282="základná",J282,0)</f>
        <v>0</v>
      </c>
      <c r="BF282" s="145">
        <f>IF(N282="znížená",J282,0)</f>
        <v>0</v>
      </c>
      <c r="BG282" s="145">
        <f>IF(N282="zákl. prenesená",J282,0)</f>
        <v>0</v>
      </c>
      <c r="BH282" s="145">
        <f>IF(N282="zníž. prenesená",J282,0)</f>
        <v>0</v>
      </c>
      <c r="BI282" s="145">
        <f>IF(N282="nulová",J282,0)</f>
        <v>0</v>
      </c>
      <c r="BJ282" s="16" t="s">
        <v>117</v>
      </c>
      <c r="BK282" s="145">
        <f>ROUND(I282*H282,2)</f>
        <v>0</v>
      </c>
      <c r="BL282" s="16" t="s">
        <v>116</v>
      </c>
      <c r="BM282" s="144" t="s">
        <v>437</v>
      </c>
    </row>
    <row r="283" spans="2:65" s="12" customFormat="1" x14ac:dyDescent="0.2">
      <c r="B283" s="157"/>
      <c r="D283" s="158" t="s">
        <v>153</v>
      </c>
      <c r="E283" s="159" t="s">
        <v>1</v>
      </c>
      <c r="F283" s="160" t="s">
        <v>438</v>
      </c>
      <c r="H283" s="161">
        <v>3</v>
      </c>
      <c r="I283" s="162"/>
      <c r="L283" s="157"/>
      <c r="M283" s="163"/>
      <c r="T283" s="164"/>
      <c r="AT283" s="159" t="s">
        <v>153</v>
      </c>
      <c r="AU283" s="159" t="s">
        <v>117</v>
      </c>
      <c r="AV283" s="12" t="s">
        <v>117</v>
      </c>
      <c r="AW283" s="12" t="s">
        <v>30</v>
      </c>
      <c r="AX283" s="12" t="s">
        <v>73</v>
      </c>
      <c r="AY283" s="159" t="s">
        <v>111</v>
      </c>
    </row>
    <row r="284" spans="2:65" s="12" customFormat="1" x14ac:dyDescent="0.2">
      <c r="B284" s="157"/>
      <c r="D284" s="158" t="s">
        <v>153</v>
      </c>
      <c r="E284" s="159" t="s">
        <v>1</v>
      </c>
      <c r="F284" s="160" t="s">
        <v>439</v>
      </c>
      <c r="H284" s="161">
        <v>2</v>
      </c>
      <c r="I284" s="162"/>
      <c r="L284" s="157"/>
      <c r="M284" s="163"/>
      <c r="T284" s="164"/>
      <c r="AT284" s="159" t="s">
        <v>153</v>
      </c>
      <c r="AU284" s="159" t="s">
        <v>117</v>
      </c>
      <c r="AV284" s="12" t="s">
        <v>117</v>
      </c>
      <c r="AW284" s="12" t="s">
        <v>30</v>
      </c>
      <c r="AX284" s="12" t="s">
        <v>81</v>
      </c>
      <c r="AY284" s="159" t="s">
        <v>111</v>
      </c>
    </row>
    <row r="285" spans="2:65" s="1" customFormat="1" ht="37.700000000000003" customHeight="1" x14ac:dyDescent="0.2">
      <c r="B285" s="31"/>
      <c r="C285" s="178" t="s">
        <v>440</v>
      </c>
      <c r="D285" s="178" t="s">
        <v>253</v>
      </c>
      <c r="E285" s="179" t="s">
        <v>441</v>
      </c>
      <c r="F285" s="180" t="s">
        <v>442</v>
      </c>
      <c r="G285" s="181" t="s">
        <v>432</v>
      </c>
      <c r="H285" s="182">
        <v>2</v>
      </c>
      <c r="I285" s="137"/>
      <c r="J285" s="183">
        <f t="shared" ref="J285:J291" si="0">ROUND(I285*H285,2)</f>
        <v>0</v>
      </c>
      <c r="K285" s="184"/>
      <c r="L285" s="185"/>
      <c r="M285" s="186" t="s">
        <v>1</v>
      </c>
      <c r="N285" s="187" t="s">
        <v>39</v>
      </c>
      <c r="P285" s="142">
        <f t="shared" ref="P285:P291" si="1">O285*H285</f>
        <v>0</v>
      </c>
      <c r="Q285" s="142">
        <v>1.1999999999999999E-3</v>
      </c>
      <c r="R285" s="142">
        <f t="shared" ref="R285:R291" si="2">Q285*H285</f>
        <v>2.3999999999999998E-3</v>
      </c>
      <c r="S285" s="142">
        <v>0</v>
      </c>
      <c r="T285" s="143">
        <f t="shared" ref="T285:T291" si="3">S285*H285</f>
        <v>0</v>
      </c>
      <c r="AR285" s="144" t="s">
        <v>189</v>
      </c>
      <c r="AT285" s="144" t="s">
        <v>253</v>
      </c>
      <c r="AU285" s="144" t="s">
        <v>117</v>
      </c>
      <c r="AY285" s="16" t="s">
        <v>111</v>
      </c>
      <c r="BE285" s="145">
        <f t="shared" ref="BE285:BE291" si="4">IF(N285="základná",J285,0)</f>
        <v>0</v>
      </c>
      <c r="BF285" s="145">
        <f t="shared" ref="BF285:BF291" si="5">IF(N285="znížená",J285,0)</f>
        <v>0</v>
      </c>
      <c r="BG285" s="145">
        <f t="shared" ref="BG285:BG291" si="6">IF(N285="zákl. prenesená",J285,0)</f>
        <v>0</v>
      </c>
      <c r="BH285" s="145">
        <f t="shared" ref="BH285:BH291" si="7">IF(N285="zníž. prenesená",J285,0)</f>
        <v>0</v>
      </c>
      <c r="BI285" s="145">
        <f t="shared" ref="BI285:BI291" si="8">IF(N285="nulová",J285,0)</f>
        <v>0</v>
      </c>
      <c r="BJ285" s="16" t="s">
        <v>117</v>
      </c>
      <c r="BK285" s="145">
        <f t="shared" ref="BK285:BK291" si="9">ROUND(I285*H285,2)</f>
        <v>0</v>
      </c>
      <c r="BL285" s="16" t="s">
        <v>116</v>
      </c>
      <c r="BM285" s="144" t="s">
        <v>443</v>
      </c>
    </row>
    <row r="286" spans="2:65" s="1" customFormat="1" ht="33" customHeight="1" x14ac:dyDescent="0.2">
      <c r="B286" s="31"/>
      <c r="C286" s="178" t="s">
        <v>444</v>
      </c>
      <c r="D286" s="178" t="s">
        <v>253</v>
      </c>
      <c r="E286" s="179" t="s">
        <v>445</v>
      </c>
      <c r="F286" s="180" t="s">
        <v>446</v>
      </c>
      <c r="G286" s="181" t="s">
        <v>432</v>
      </c>
      <c r="H286" s="182">
        <v>1</v>
      </c>
      <c r="I286" s="137"/>
      <c r="J286" s="183">
        <f t="shared" si="0"/>
        <v>0</v>
      </c>
      <c r="K286" s="184"/>
      <c r="L286" s="185"/>
      <c r="M286" s="186" t="s">
        <v>1</v>
      </c>
      <c r="N286" s="187" t="s">
        <v>39</v>
      </c>
      <c r="P286" s="142">
        <f t="shared" si="1"/>
        <v>0</v>
      </c>
      <c r="Q286" s="142">
        <v>6.9999999999999999E-4</v>
      </c>
      <c r="R286" s="142">
        <f t="shared" si="2"/>
        <v>6.9999999999999999E-4</v>
      </c>
      <c r="S286" s="142">
        <v>0</v>
      </c>
      <c r="T286" s="143">
        <f t="shared" si="3"/>
        <v>0</v>
      </c>
      <c r="AR286" s="144" t="s">
        <v>189</v>
      </c>
      <c r="AT286" s="144" t="s">
        <v>253</v>
      </c>
      <c r="AU286" s="144" t="s">
        <v>117</v>
      </c>
      <c r="AY286" s="16" t="s">
        <v>111</v>
      </c>
      <c r="BE286" s="145">
        <f t="shared" si="4"/>
        <v>0</v>
      </c>
      <c r="BF286" s="145">
        <f t="shared" si="5"/>
        <v>0</v>
      </c>
      <c r="BG286" s="145">
        <f t="shared" si="6"/>
        <v>0</v>
      </c>
      <c r="BH286" s="145">
        <f t="shared" si="7"/>
        <v>0</v>
      </c>
      <c r="BI286" s="145">
        <f t="shared" si="8"/>
        <v>0</v>
      </c>
      <c r="BJ286" s="16" t="s">
        <v>117</v>
      </c>
      <c r="BK286" s="145">
        <f t="shared" si="9"/>
        <v>0</v>
      </c>
      <c r="BL286" s="16" t="s">
        <v>116</v>
      </c>
      <c r="BM286" s="144" t="s">
        <v>447</v>
      </c>
    </row>
    <row r="287" spans="2:65" s="1" customFormat="1" ht="16.5" customHeight="1" x14ac:dyDescent="0.2">
      <c r="B287" s="31"/>
      <c r="C287" s="178" t="s">
        <v>448</v>
      </c>
      <c r="D287" s="178" t="s">
        <v>253</v>
      </c>
      <c r="E287" s="179" t="s">
        <v>449</v>
      </c>
      <c r="F287" s="180" t="s">
        <v>450</v>
      </c>
      <c r="G287" s="181" t="s">
        <v>432</v>
      </c>
      <c r="H287" s="182">
        <v>3</v>
      </c>
      <c r="I287" s="137"/>
      <c r="J287" s="183">
        <f t="shared" si="0"/>
        <v>0</v>
      </c>
      <c r="K287" s="184"/>
      <c r="L287" s="185"/>
      <c r="M287" s="186" t="s">
        <v>1</v>
      </c>
      <c r="N287" s="187" t="s">
        <v>39</v>
      </c>
      <c r="P287" s="142">
        <f t="shared" si="1"/>
        <v>0</v>
      </c>
      <c r="Q287" s="142">
        <v>0</v>
      </c>
      <c r="R287" s="142">
        <f t="shared" si="2"/>
        <v>0</v>
      </c>
      <c r="S287" s="142">
        <v>0</v>
      </c>
      <c r="T287" s="143">
        <f t="shared" si="3"/>
        <v>0</v>
      </c>
      <c r="AR287" s="144" t="s">
        <v>189</v>
      </c>
      <c r="AT287" s="144" t="s">
        <v>253</v>
      </c>
      <c r="AU287" s="144" t="s">
        <v>117</v>
      </c>
      <c r="AY287" s="16" t="s">
        <v>111</v>
      </c>
      <c r="BE287" s="145">
        <f t="shared" si="4"/>
        <v>0</v>
      </c>
      <c r="BF287" s="145">
        <f t="shared" si="5"/>
        <v>0</v>
      </c>
      <c r="BG287" s="145">
        <f t="shared" si="6"/>
        <v>0</v>
      </c>
      <c r="BH287" s="145">
        <f t="shared" si="7"/>
        <v>0</v>
      </c>
      <c r="BI287" s="145">
        <f t="shared" si="8"/>
        <v>0</v>
      </c>
      <c r="BJ287" s="16" t="s">
        <v>117</v>
      </c>
      <c r="BK287" s="145">
        <f t="shared" si="9"/>
        <v>0</v>
      </c>
      <c r="BL287" s="16" t="s">
        <v>116</v>
      </c>
      <c r="BM287" s="144" t="s">
        <v>451</v>
      </c>
    </row>
    <row r="288" spans="2:65" s="1" customFormat="1" ht="16.5" customHeight="1" x14ac:dyDescent="0.2">
      <c r="B288" s="31"/>
      <c r="C288" s="178" t="s">
        <v>452</v>
      </c>
      <c r="D288" s="178" t="s">
        <v>253</v>
      </c>
      <c r="E288" s="179" t="s">
        <v>453</v>
      </c>
      <c r="F288" s="180" t="s">
        <v>454</v>
      </c>
      <c r="G288" s="181" t="s">
        <v>432</v>
      </c>
      <c r="H288" s="182">
        <v>3</v>
      </c>
      <c r="I288" s="137"/>
      <c r="J288" s="183">
        <f t="shared" si="0"/>
        <v>0</v>
      </c>
      <c r="K288" s="184"/>
      <c r="L288" s="185"/>
      <c r="M288" s="186" t="s">
        <v>1</v>
      </c>
      <c r="N288" s="187" t="s">
        <v>39</v>
      </c>
      <c r="P288" s="142">
        <f t="shared" si="1"/>
        <v>0</v>
      </c>
      <c r="Q288" s="142">
        <v>1.4E-3</v>
      </c>
      <c r="R288" s="142">
        <f t="shared" si="2"/>
        <v>4.1999999999999997E-3</v>
      </c>
      <c r="S288" s="142">
        <v>0</v>
      </c>
      <c r="T288" s="143">
        <f t="shared" si="3"/>
        <v>0</v>
      </c>
      <c r="AR288" s="144" t="s">
        <v>189</v>
      </c>
      <c r="AT288" s="144" t="s">
        <v>253</v>
      </c>
      <c r="AU288" s="144" t="s">
        <v>117</v>
      </c>
      <c r="AY288" s="16" t="s">
        <v>111</v>
      </c>
      <c r="BE288" s="145">
        <f t="shared" si="4"/>
        <v>0</v>
      </c>
      <c r="BF288" s="145">
        <f t="shared" si="5"/>
        <v>0</v>
      </c>
      <c r="BG288" s="145">
        <f t="shared" si="6"/>
        <v>0</v>
      </c>
      <c r="BH288" s="145">
        <f t="shared" si="7"/>
        <v>0</v>
      </c>
      <c r="BI288" s="145">
        <f t="shared" si="8"/>
        <v>0</v>
      </c>
      <c r="BJ288" s="16" t="s">
        <v>117</v>
      </c>
      <c r="BK288" s="145">
        <f t="shared" si="9"/>
        <v>0</v>
      </c>
      <c r="BL288" s="16" t="s">
        <v>116</v>
      </c>
      <c r="BM288" s="144" t="s">
        <v>455</v>
      </c>
    </row>
    <row r="289" spans="2:65" s="1" customFormat="1" ht="16.5" customHeight="1" x14ac:dyDescent="0.2">
      <c r="B289" s="31"/>
      <c r="C289" s="178" t="s">
        <v>456</v>
      </c>
      <c r="D289" s="178" t="s">
        <v>253</v>
      </c>
      <c r="E289" s="179" t="s">
        <v>457</v>
      </c>
      <c r="F289" s="180" t="s">
        <v>458</v>
      </c>
      <c r="G289" s="181" t="s">
        <v>432</v>
      </c>
      <c r="H289" s="182">
        <v>3</v>
      </c>
      <c r="I289" s="137"/>
      <c r="J289" s="183">
        <f t="shared" si="0"/>
        <v>0</v>
      </c>
      <c r="K289" s="184"/>
      <c r="L289" s="185"/>
      <c r="M289" s="186" t="s">
        <v>1</v>
      </c>
      <c r="N289" s="187" t="s">
        <v>39</v>
      </c>
      <c r="P289" s="142">
        <f t="shared" si="1"/>
        <v>0</v>
      </c>
      <c r="Q289" s="142">
        <v>1.0000000000000001E-5</v>
      </c>
      <c r="R289" s="142">
        <f t="shared" si="2"/>
        <v>3.0000000000000004E-5</v>
      </c>
      <c r="S289" s="142">
        <v>0</v>
      </c>
      <c r="T289" s="143">
        <f t="shared" si="3"/>
        <v>0</v>
      </c>
      <c r="AR289" s="144" t="s">
        <v>189</v>
      </c>
      <c r="AT289" s="144" t="s">
        <v>253</v>
      </c>
      <c r="AU289" s="144" t="s">
        <v>117</v>
      </c>
      <c r="AY289" s="16" t="s">
        <v>111</v>
      </c>
      <c r="BE289" s="145">
        <f t="shared" si="4"/>
        <v>0</v>
      </c>
      <c r="BF289" s="145">
        <f t="shared" si="5"/>
        <v>0</v>
      </c>
      <c r="BG289" s="145">
        <f t="shared" si="6"/>
        <v>0</v>
      </c>
      <c r="BH289" s="145">
        <f t="shared" si="7"/>
        <v>0</v>
      </c>
      <c r="BI289" s="145">
        <f t="shared" si="8"/>
        <v>0</v>
      </c>
      <c r="BJ289" s="16" t="s">
        <v>117</v>
      </c>
      <c r="BK289" s="145">
        <f t="shared" si="9"/>
        <v>0</v>
      </c>
      <c r="BL289" s="16" t="s">
        <v>116</v>
      </c>
      <c r="BM289" s="144" t="s">
        <v>459</v>
      </c>
    </row>
    <row r="290" spans="2:65" s="1" customFormat="1" ht="48.95" customHeight="1" x14ac:dyDescent="0.2">
      <c r="B290" s="31"/>
      <c r="C290" s="132" t="s">
        <v>460</v>
      </c>
      <c r="D290" s="132" t="s">
        <v>112</v>
      </c>
      <c r="E290" s="133" t="s">
        <v>461</v>
      </c>
      <c r="F290" s="134" t="s">
        <v>462</v>
      </c>
      <c r="G290" s="135" t="s">
        <v>115</v>
      </c>
      <c r="H290" s="136">
        <v>1</v>
      </c>
      <c r="I290" s="137"/>
      <c r="J290" s="138">
        <f t="shared" si="0"/>
        <v>0</v>
      </c>
      <c r="K290" s="139"/>
      <c r="L290" s="31"/>
      <c r="M290" s="140" t="s">
        <v>1</v>
      </c>
      <c r="N290" s="141" t="s">
        <v>39</v>
      </c>
      <c r="P290" s="142">
        <f t="shared" si="1"/>
        <v>0</v>
      </c>
      <c r="Q290" s="142">
        <v>0</v>
      </c>
      <c r="R290" s="142">
        <f t="shared" si="2"/>
        <v>0</v>
      </c>
      <c r="S290" s="142">
        <v>0</v>
      </c>
      <c r="T290" s="143">
        <f t="shared" si="3"/>
        <v>0</v>
      </c>
      <c r="AR290" s="144" t="s">
        <v>116</v>
      </c>
      <c r="AT290" s="144" t="s">
        <v>112</v>
      </c>
      <c r="AU290" s="144" t="s">
        <v>117</v>
      </c>
      <c r="AY290" s="16" t="s">
        <v>111</v>
      </c>
      <c r="BE290" s="145">
        <f t="shared" si="4"/>
        <v>0</v>
      </c>
      <c r="BF290" s="145">
        <f t="shared" si="5"/>
        <v>0</v>
      </c>
      <c r="BG290" s="145">
        <f t="shared" si="6"/>
        <v>0</v>
      </c>
      <c r="BH290" s="145">
        <f t="shared" si="7"/>
        <v>0</v>
      </c>
      <c r="BI290" s="145">
        <f t="shared" si="8"/>
        <v>0</v>
      </c>
      <c r="BJ290" s="16" t="s">
        <v>117</v>
      </c>
      <c r="BK290" s="145">
        <f t="shared" si="9"/>
        <v>0</v>
      </c>
      <c r="BL290" s="16" t="s">
        <v>116</v>
      </c>
      <c r="BM290" s="144" t="s">
        <v>463</v>
      </c>
    </row>
    <row r="291" spans="2:65" s="1" customFormat="1" ht="37.700000000000003" customHeight="1" x14ac:dyDescent="0.2">
      <c r="B291" s="31"/>
      <c r="C291" s="132" t="s">
        <v>464</v>
      </c>
      <c r="D291" s="132" t="s">
        <v>112</v>
      </c>
      <c r="E291" s="133" t="s">
        <v>465</v>
      </c>
      <c r="F291" s="134" t="s">
        <v>466</v>
      </c>
      <c r="G291" s="135" t="s">
        <v>167</v>
      </c>
      <c r="H291" s="136">
        <v>16</v>
      </c>
      <c r="I291" s="137"/>
      <c r="J291" s="138">
        <f t="shared" si="0"/>
        <v>0</v>
      </c>
      <c r="K291" s="139"/>
      <c r="L291" s="31"/>
      <c r="M291" s="140" t="s">
        <v>1</v>
      </c>
      <c r="N291" s="141" t="s">
        <v>39</v>
      </c>
      <c r="P291" s="142">
        <f t="shared" si="1"/>
        <v>0</v>
      </c>
      <c r="Q291" s="142">
        <v>1.1E-4</v>
      </c>
      <c r="R291" s="142">
        <f t="shared" si="2"/>
        <v>1.7600000000000001E-3</v>
      </c>
      <c r="S291" s="142">
        <v>0</v>
      </c>
      <c r="T291" s="143">
        <f t="shared" si="3"/>
        <v>0</v>
      </c>
      <c r="AR291" s="144" t="s">
        <v>116</v>
      </c>
      <c r="AT291" s="144" t="s">
        <v>112</v>
      </c>
      <c r="AU291" s="144" t="s">
        <v>117</v>
      </c>
      <c r="AY291" s="16" t="s">
        <v>111</v>
      </c>
      <c r="BE291" s="145">
        <f t="shared" si="4"/>
        <v>0</v>
      </c>
      <c r="BF291" s="145">
        <f t="shared" si="5"/>
        <v>0</v>
      </c>
      <c r="BG291" s="145">
        <f t="shared" si="6"/>
        <v>0</v>
      </c>
      <c r="BH291" s="145">
        <f t="shared" si="7"/>
        <v>0</v>
      </c>
      <c r="BI291" s="145">
        <f t="shared" si="8"/>
        <v>0</v>
      </c>
      <c r="BJ291" s="16" t="s">
        <v>117</v>
      </c>
      <c r="BK291" s="145">
        <f t="shared" si="9"/>
        <v>0</v>
      </c>
      <c r="BL291" s="16" t="s">
        <v>116</v>
      </c>
      <c r="BM291" s="144" t="s">
        <v>467</v>
      </c>
    </row>
    <row r="292" spans="2:65" s="12" customFormat="1" x14ac:dyDescent="0.2">
      <c r="B292" s="157"/>
      <c r="D292" s="158" t="s">
        <v>153</v>
      </c>
      <c r="E292" s="159" t="s">
        <v>1</v>
      </c>
      <c r="F292" s="160" t="s">
        <v>468</v>
      </c>
      <c r="H292" s="161">
        <v>16</v>
      </c>
      <c r="I292" s="162"/>
      <c r="L292" s="157"/>
      <c r="M292" s="163"/>
      <c r="T292" s="164"/>
      <c r="AT292" s="159" t="s">
        <v>153</v>
      </c>
      <c r="AU292" s="159" t="s">
        <v>117</v>
      </c>
      <c r="AV292" s="12" t="s">
        <v>117</v>
      </c>
      <c r="AW292" s="12" t="s">
        <v>30</v>
      </c>
      <c r="AX292" s="12" t="s">
        <v>81</v>
      </c>
      <c r="AY292" s="159" t="s">
        <v>111</v>
      </c>
    </row>
    <row r="293" spans="2:65" s="1" customFormat="1" ht="33" customHeight="1" x14ac:dyDescent="0.2">
      <c r="B293" s="31"/>
      <c r="C293" s="132" t="s">
        <v>469</v>
      </c>
      <c r="D293" s="132" t="s">
        <v>112</v>
      </c>
      <c r="E293" s="133" t="s">
        <v>470</v>
      </c>
      <c r="F293" s="134" t="s">
        <v>471</v>
      </c>
      <c r="G293" s="135" t="s">
        <v>167</v>
      </c>
      <c r="H293" s="136">
        <v>14</v>
      </c>
      <c r="I293" s="137"/>
      <c r="J293" s="138">
        <f>ROUND(I293*H293,2)</f>
        <v>0</v>
      </c>
      <c r="K293" s="139"/>
      <c r="L293" s="31"/>
      <c r="M293" s="140" t="s">
        <v>1</v>
      </c>
      <c r="N293" s="141" t="s">
        <v>39</v>
      </c>
      <c r="P293" s="142">
        <f>O293*H293</f>
        <v>0</v>
      </c>
      <c r="Q293" s="142">
        <v>1.1E-4</v>
      </c>
      <c r="R293" s="142">
        <f>Q293*H293</f>
        <v>1.5400000000000001E-3</v>
      </c>
      <c r="S293" s="142">
        <v>0</v>
      </c>
      <c r="T293" s="143">
        <f>S293*H293</f>
        <v>0</v>
      </c>
      <c r="AR293" s="144" t="s">
        <v>116</v>
      </c>
      <c r="AT293" s="144" t="s">
        <v>112</v>
      </c>
      <c r="AU293" s="144" t="s">
        <v>117</v>
      </c>
      <c r="AY293" s="16" t="s">
        <v>111</v>
      </c>
      <c r="BE293" s="145">
        <f>IF(N293="základná",J293,0)</f>
        <v>0</v>
      </c>
      <c r="BF293" s="145">
        <f>IF(N293="znížená",J293,0)</f>
        <v>0</v>
      </c>
      <c r="BG293" s="145">
        <f>IF(N293="zákl. prenesená",J293,0)</f>
        <v>0</v>
      </c>
      <c r="BH293" s="145">
        <f>IF(N293="zníž. prenesená",J293,0)</f>
        <v>0</v>
      </c>
      <c r="BI293" s="145">
        <f>IF(N293="nulová",J293,0)</f>
        <v>0</v>
      </c>
      <c r="BJ293" s="16" t="s">
        <v>117</v>
      </c>
      <c r="BK293" s="145">
        <f>ROUND(I293*H293,2)</f>
        <v>0</v>
      </c>
      <c r="BL293" s="16" t="s">
        <v>116</v>
      </c>
      <c r="BM293" s="144" t="s">
        <v>472</v>
      </c>
    </row>
    <row r="294" spans="2:65" s="12" customFormat="1" x14ac:dyDescent="0.2">
      <c r="B294" s="157"/>
      <c r="D294" s="158" t="s">
        <v>153</v>
      </c>
      <c r="E294" s="159" t="s">
        <v>1</v>
      </c>
      <c r="F294" s="160" t="s">
        <v>473</v>
      </c>
      <c r="H294" s="161">
        <v>14</v>
      </c>
      <c r="I294" s="162"/>
      <c r="L294" s="157"/>
      <c r="M294" s="163"/>
      <c r="T294" s="164"/>
      <c r="AT294" s="159" t="s">
        <v>153</v>
      </c>
      <c r="AU294" s="159" t="s">
        <v>117</v>
      </c>
      <c r="AV294" s="12" t="s">
        <v>117</v>
      </c>
      <c r="AW294" s="12" t="s">
        <v>30</v>
      </c>
      <c r="AX294" s="12" t="s">
        <v>81</v>
      </c>
      <c r="AY294" s="159" t="s">
        <v>111</v>
      </c>
    </row>
    <row r="295" spans="2:65" s="1" customFormat="1" ht="37.700000000000003" customHeight="1" x14ac:dyDescent="0.2">
      <c r="B295" s="31"/>
      <c r="C295" s="132" t="s">
        <v>474</v>
      </c>
      <c r="D295" s="132" t="s">
        <v>112</v>
      </c>
      <c r="E295" s="133" t="s">
        <v>475</v>
      </c>
      <c r="F295" s="134" t="s">
        <v>476</v>
      </c>
      <c r="G295" s="135" t="s">
        <v>167</v>
      </c>
      <c r="H295" s="136">
        <v>12</v>
      </c>
      <c r="I295" s="137"/>
      <c r="J295" s="138">
        <f>ROUND(I295*H295,2)</f>
        <v>0</v>
      </c>
      <c r="K295" s="139"/>
      <c r="L295" s="31"/>
      <c r="M295" s="140" t="s">
        <v>1</v>
      </c>
      <c r="N295" s="141" t="s">
        <v>39</v>
      </c>
      <c r="P295" s="142">
        <f>O295*H295</f>
        <v>0</v>
      </c>
      <c r="Q295" s="142">
        <v>2.2000000000000001E-4</v>
      </c>
      <c r="R295" s="142">
        <f>Q295*H295</f>
        <v>2.64E-3</v>
      </c>
      <c r="S295" s="142">
        <v>0</v>
      </c>
      <c r="T295" s="143">
        <f>S295*H295</f>
        <v>0</v>
      </c>
      <c r="AR295" s="144" t="s">
        <v>116</v>
      </c>
      <c r="AT295" s="144" t="s">
        <v>112</v>
      </c>
      <c r="AU295" s="144" t="s">
        <v>117</v>
      </c>
      <c r="AY295" s="16" t="s">
        <v>111</v>
      </c>
      <c r="BE295" s="145">
        <f>IF(N295="základná",J295,0)</f>
        <v>0</v>
      </c>
      <c r="BF295" s="145">
        <f>IF(N295="znížená",J295,0)</f>
        <v>0</v>
      </c>
      <c r="BG295" s="145">
        <f>IF(N295="zákl. prenesená",J295,0)</f>
        <v>0</v>
      </c>
      <c r="BH295" s="145">
        <f>IF(N295="zníž. prenesená",J295,0)</f>
        <v>0</v>
      </c>
      <c r="BI295" s="145">
        <f>IF(N295="nulová",J295,0)</f>
        <v>0</v>
      </c>
      <c r="BJ295" s="16" t="s">
        <v>117</v>
      </c>
      <c r="BK295" s="145">
        <f>ROUND(I295*H295,2)</f>
        <v>0</v>
      </c>
      <c r="BL295" s="16" t="s">
        <v>116</v>
      </c>
      <c r="BM295" s="144" t="s">
        <v>477</v>
      </c>
    </row>
    <row r="296" spans="2:65" s="12" customFormat="1" x14ac:dyDescent="0.2">
      <c r="B296" s="157"/>
      <c r="D296" s="158" t="s">
        <v>153</v>
      </c>
      <c r="E296" s="159" t="s">
        <v>1</v>
      </c>
      <c r="F296" s="160" t="s">
        <v>478</v>
      </c>
      <c r="H296" s="161">
        <v>12</v>
      </c>
      <c r="I296" s="162"/>
      <c r="L296" s="157"/>
      <c r="M296" s="163"/>
      <c r="T296" s="164"/>
      <c r="AT296" s="159" t="s">
        <v>153</v>
      </c>
      <c r="AU296" s="159" t="s">
        <v>117</v>
      </c>
      <c r="AV296" s="12" t="s">
        <v>117</v>
      </c>
      <c r="AW296" s="12" t="s">
        <v>30</v>
      </c>
      <c r="AX296" s="12" t="s">
        <v>81</v>
      </c>
      <c r="AY296" s="159" t="s">
        <v>111</v>
      </c>
    </row>
    <row r="297" spans="2:65" s="1" customFormat="1" ht="33" customHeight="1" x14ac:dyDescent="0.2">
      <c r="B297" s="31"/>
      <c r="C297" s="132" t="s">
        <v>479</v>
      </c>
      <c r="D297" s="132" t="s">
        <v>112</v>
      </c>
      <c r="E297" s="133" t="s">
        <v>480</v>
      </c>
      <c r="F297" s="134" t="s">
        <v>481</v>
      </c>
      <c r="G297" s="135" t="s">
        <v>167</v>
      </c>
      <c r="H297" s="136">
        <v>60</v>
      </c>
      <c r="I297" s="137"/>
      <c r="J297" s="138">
        <f>ROUND(I297*H297,2)</f>
        <v>0</v>
      </c>
      <c r="K297" s="139"/>
      <c r="L297" s="31"/>
      <c r="M297" s="140" t="s">
        <v>1</v>
      </c>
      <c r="N297" s="141" t="s">
        <v>39</v>
      </c>
      <c r="P297" s="142">
        <f>O297*H297</f>
        <v>0</v>
      </c>
      <c r="Q297" s="142">
        <v>2.2000000000000001E-4</v>
      </c>
      <c r="R297" s="142">
        <f>Q297*H297</f>
        <v>1.32E-2</v>
      </c>
      <c r="S297" s="142">
        <v>0</v>
      </c>
      <c r="T297" s="143">
        <f>S297*H297</f>
        <v>0</v>
      </c>
      <c r="AR297" s="144" t="s">
        <v>116</v>
      </c>
      <c r="AT297" s="144" t="s">
        <v>112</v>
      </c>
      <c r="AU297" s="144" t="s">
        <v>117</v>
      </c>
      <c r="AY297" s="16" t="s">
        <v>111</v>
      </c>
      <c r="BE297" s="145">
        <f>IF(N297="základná",J297,0)</f>
        <v>0</v>
      </c>
      <c r="BF297" s="145">
        <f>IF(N297="znížená",J297,0)</f>
        <v>0</v>
      </c>
      <c r="BG297" s="145">
        <f>IF(N297="zákl. prenesená",J297,0)</f>
        <v>0</v>
      </c>
      <c r="BH297" s="145">
        <f>IF(N297="zníž. prenesená",J297,0)</f>
        <v>0</v>
      </c>
      <c r="BI297" s="145">
        <f>IF(N297="nulová",J297,0)</f>
        <v>0</v>
      </c>
      <c r="BJ297" s="16" t="s">
        <v>117</v>
      </c>
      <c r="BK297" s="145">
        <f>ROUND(I297*H297,2)</f>
        <v>0</v>
      </c>
      <c r="BL297" s="16" t="s">
        <v>116</v>
      </c>
      <c r="BM297" s="144" t="s">
        <v>482</v>
      </c>
    </row>
    <row r="298" spans="2:65" s="12" customFormat="1" x14ac:dyDescent="0.2">
      <c r="B298" s="157"/>
      <c r="D298" s="158" t="s">
        <v>153</v>
      </c>
      <c r="E298" s="159" t="s">
        <v>1</v>
      </c>
      <c r="F298" s="160" t="s">
        <v>483</v>
      </c>
      <c r="H298" s="161">
        <v>60</v>
      </c>
      <c r="I298" s="162"/>
      <c r="L298" s="157"/>
      <c r="M298" s="163"/>
      <c r="T298" s="164"/>
      <c r="AT298" s="159" t="s">
        <v>153</v>
      </c>
      <c r="AU298" s="159" t="s">
        <v>117</v>
      </c>
      <c r="AV298" s="12" t="s">
        <v>117</v>
      </c>
      <c r="AW298" s="12" t="s">
        <v>30</v>
      </c>
      <c r="AX298" s="12" t="s">
        <v>81</v>
      </c>
      <c r="AY298" s="159" t="s">
        <v>111</v>
      </c>
    </row>
    <row r="299" spans="2:65" s="1" customFormat="1" ht="37.700000000000003" customHeight="1" x14ac:dyDescent="0.2">
      <c r="B299" s="31"/>
      <c r="C299" s="132" t="s">
        <v>484</v>
      </c>
      <c r="D299" s="132" t="s">
        <v>112</v>
      </c>
      <c r="E299" s="133" t="s">
        <v>485</v>
      </c>
      <c r="F299" s="134" t="s">
        <v>486</v>
      </c>
      <c r="G299" s="135" t="s">
        <v>167</v>
      </c>
      <c r="H299" s="136">
        <v>172</v>
      </c>
      <c r="I299" s="137"/>
      <c r="J299" s="138">
        <f>ROUND(I299*H299,2)</f>
        <v>0</v>
      </c>
      <c r="K299" s="139"/>
      <c r="L299" s="31"/>
      <c r="M299" s="140" t="s">
        <v>1</v>
      </c>
      <c r="N299" s="141" t="s">
        <v>39</v>
      </c>
      <c r="P299" s="142">
        <f>O299*H299</f>
        <v>0</v>
      </c>
      <c r="Q299" s="142">
        <v>8.0000000000000007E-5</v>
      </c>
      <c r="R299" s="142">
        <f>Q299*H299</f>
        <v>1.3760000000000001E-2</v>
      </c>
      <c r="S299" s="142">
        <v>0</v>
      </c>
      <c r="T299" s="143">
        <f>S299*H299</f>
        <v>0</v>
      </c>
      <c r="AR299" s="144" t="s">
        <v>116</v>
      </c>
      <c r="AT299" s="144" t="s">
        <v>112</v>
      </c>
      <c r="AU299" s="144" t="s">
        <v>117</v>
      </c>
      <c r="AY299" s="16" t="s">
        <v>111</v>
      </c>
      <c r="BE299" s="145">
        <f>IF(N299="základná",J299,0)</f>
        <v>0</v>
      </c>
      <c r="BF299" s="145">
        <f>IF(N299="znížená",J299,0)</f>
        <v>0</v>
      </c>
      <c r="BG299" s="145">
        <f>IF(N299="zákl. prenesená",J299,0)</f>
        <v>0</v>
      </c>
      <c r="BH299" s="145">
        <f>IF(N299="zníž. prenesená",J299,0)</f>
        <v>0</v>
      </c>
      <c r="BI299" s="145">
        <f>IF(N299="nulová",J299,0)</f>
        <v>0</v>
      </c>
      <c r="BJ299" s="16" t="s">
        <v>117</v>
      </c>
      <c r="BK299" s="145">
        <f>ROUND(I299*H299,2)</f>
        <v>0</v>
      </c>
      <c r="BL299" s="16" t="s">
        <v>116</v>
      </c>
      <c r="BM299" s="144" t="s">
        <v>487</v>
      </c>
    </row>
    <row r="300" spans="2:65" s="12" customFormat="1" x14ac:dyDescent="0.2">
      <c r="B300" s="157"/>
      <c r="D300" s="158" t="s">
        <v>153</v>
      </c>
      <c r="E300" s="159" t="s">
        <v>1</v>
      </c>
      <c r="F300" s="160" t="s">
        <v>488</v>
      </c>
      <c r="H300" s="161">
        <v>172</v>
      </c>
      <c r="I300" s="162"/>
      <c r="L300" s="157"/>
      <c r="M300" s="163"/>
      <c r="T300" s="164"/>
      <c r="AT300" s="159" t="s">
        <v>153</v>
      </c>
      <c r="AU300" s="159" t="s">
        <v>117</v>
      </c>
      <c r="AV300" s="12" t="s">
        <v>117</v>
      </c>
      <c r="AW300" s="12" t="s">
        <v>30</v>
      </c>
      <c r="AX300" s="12" t="s">
        <v>81</v>
      </c>
      <c r="AY300" s="159" t="s">
        <v>111</v>
      </c>
    </row>
    <row r="301" spans="2:65" s="1" customFormat="1" ht="37.700000000000003" customHeight="1" x14ac:dyDescent="0.2">
      <c r="B301" s="31"/>
      <c r="C301" s="132" t="s">
        <v>489</v>
      </c>
      <c r="D301" s="132" t="s">
        <v>112</v>
      </c>
      <c r="E301" s="133" t="s">
        <v>490</v>
      </c>
      <c r="F301" s="134" t="s">
        <v>491</v>
      </c>
      <c r="G301" s="135" t="s">
        <v>151</v>
      </c>
      <c r="H301" s="136">
        <v>12</v>
      </c>
      <c r="I301" s="137"/>
      <c r="J301" s="138">
        <f>ROUND(I301*H301,2)</f>
        <v>0</v>
      </c>
      <c r="K301" s="139"/>
      <c r="L301" s="31"/>
      <c r="M301" s="140" t="s">
        <v>1</v>
      </c>
      <c r="N301" s="141" t="s">
        <v>39</v>
      </c>
      <c r="P301" s="142">
        <f>O301*H301</f>
        <v>0</v>
      </c>
      <c r="Q301" s="142">
        <v>8.9999999999999998E-4</v>
      </c>
      <c r="R301" s="142">
        <f>Q301*H301</f>
        <v>1.0800000000000001E-2</v>
      </c>
      <c r="S301" s="142">
        <v>0</v>
      </c>
      <c r="T301" s="143">
        <f>S301*H301</f>
        <v>0</v>
      </c>
      <c r="AR301" s="144" t="s">
        <v>116</v>
      </c>
      <c r="AT301" s="144" t="s">
        <v>112</v>
      </c>
      <c r="AU301" s="144" t="s">
        <v>117</v>
      </c>
      <c r="AY301" s="16" t="s">
        <v>111</v>
      </c>
      <c r="BE301" s="145">
        <f>IF(N301="základná",J301,0)</f>
        <v>0</v>
      </c>
      <c r="BF301" s="145">
        <f>IF(N301="znížená",J301,0)</f>
        <v>0</v>
      </c>
      <c r="BG301" s="145">
        <f>IF(N301="zákl. prenesená",J301,0)</f>
        <v>0</v>
      </c>
      <c r="BH301" s="145">
        <f>IF(N301="zníž. prenesená",J301,0)</f>
        <v>0</v>
      </c>
      <c r="BI301" s="145">
        <f>IF(N301="nulová",J301,0)</f>
        <v>0</v>
      </c>
      <c r="BJ301" s="16" t="s">
        <v>117</v>
      </c>
      <c r="BK301" s="145">
        <f>ROUND(I301*H301,2)</f>
        <v>0</v>
      </c>
      <c r="BL301" s="16" t="s">
        <v>116</v>
      </c>
      <c r="BM301" s="144" t="s">
        <v>492</v>
      </c>
    </row>
    <row r="302" spans="2:65" s="12" customFormat="1" x14ac:dyDescent="0.2">
      <c r="B302" s="157"/>
      <c r="D302" s="158" t="s">
        <v>153</v>
      </c>
      <c r="E302" s="159" t="s">
        <v>1</v>
      </c>
      <c r="F302" s="160" t="s">
        <v>493</v>
      </c>
      <c r="H302" s="161">
        <v>12</v>
      </c>
      <c r="I302" s="162"/>
      <c r="L302" s="157"/>
      <c r="M302" s="163"/>
      <c r="T302" s="164"/>
      <c r="AT302" s="159" t="s">
        <v>153</v>
      </c>
      <c r="AU302" s="159" t="s">
        <v>117</v>
      </c>
      <c r="AV302" s="12" t="s">
        <v>117</v>
      </c>
      <c r="AW302" s="12" t="s">
        <v>30</v>
      </c>
      <c r="AX302" s="12" t="s">
        <v>81</v>
      </c>
      <c r="AY302" s="159" t="s">
        <v>111</v>
      </c>
    </row>
    <row r="303" spans="2:65" s="1" customFormat="1" ht="37.700000000000003" customHeight="1" x14ac:dyDescent="0.2">
      <c r="B303" s="31"/>
      <c r="C303" s="132" t="s">
        <v>494</v>
      </c>
      <c r="D303" s="132" t="s">
        <v>112</v>
      </c>
      <c r="E303" s="133" t="s">
        <v>495</v>
      </c>
      <c r="F303" s="134" t="s">
        <v>496</v>
      </c>
      <c r="G303" s="135" t="s">
        <v>151</v>
      </c>
      <c r="H303" s="136">
        <v>19.600000000000001</v>
      </c>
      <c r="I303" s="137"/>
      <c r="J303" s="138">
        <f>ROUND(I303*H303,2)</f>
        <v>0</v>
      </c>
      <c r="K303" s="139"/>
      <c r="L303" s="31"/>
      <c r="M303" s="140" t="s">
        <v>1</v>
      </c>
      <c r="N303" s="141" t="s">
        <v>39</v>
      </c>
      <c r="P303" s="142">
        <f>O303*H303</f>
        <v>0</v>
      </c>
      <c r="Q303" s="142">
        <v>8.9999999999999998E-4</v>
      </c>
      <c r="R303" s="142">
        <f>Q303*H303</f>
        <v>1.7639999999999999E-2</v>
      </c>
      <c r="S303" s="142">
        <v>0</v>
      </c>
      <c r="T303" s="143">
        <f>S303*H303</f>
        <v>0</v>
      </c>
      <c r="AR303" s="144" t="s">
        <v>116</v>
      </c>
      <c r="AT303" s="144" t="s">
        <v>112</v>
      </c>
      <c r="AU303" s="144" t="s">
        <v>117</v>
      </c>
      <c r="AY303" s="16" t="s">
        <v>111</v>
      </c>
      <c r="BE303" s="145">
        <f>IF(N303="základná",J303,0)</f>
        <v>0</v>
      </c>
      <c r="BF303" s="145">
        <f>IF(N303="znížená",J303,0)</f>
        <v>0</v>
      </c>
      <c r="BG303" s="145">
        <f>IF(N303="zákl. prenesená",J303,0)</f>
        <v>0</v>
      </c>
      <c r="BH303" s="145">
        <f>IF(N303="zníž. prenesená",J303,0)</f>
        <v>0</v>
      </c>
      <c r="BI303" s="145">
        <f>IF(N303="nulová",J303,0)</f>
        <v>0</v>
      </c>
      <c r="BJ303" s="16" t="s">
        <v>117</v>
      </c>
      <c r="BK303" s="145">
        <f>ROUND(I303*H303,2)</f>
        <v>0</v>
      </c>
      <c r="BL303" s="16" t="s">
        <v>116</v>
      </c>
      <c r="BM303" s="144" t="s">
        <v>497</v>
      </c>
    </row>
    <row r="304" spans="2:65" s="12" customFormat="1" x14ac:dyDescent="0.2">
      <c r="B304" s="157"/>
      <c r="D304" s="158" t="s">
        <v>153</v>
      </c>
      <c r="E304" s="159" t="s">
        <v>1</v>
      </c>
      <c r="F304" s="160" t="s">
        <v>498</v>
      </c>
      <c r="H304" s="161">
        <v>19.600000000000001</v>
      </c>
      <c r="I304" s="162"/>
      <c r="L304" s="157"/>
      <c r="M304" s="163"/>
      <c r="T304" s="164"/>
      <c r="AT304" s="159" t="s">
        <v>153</v>
      </c>
      <c r="AU304" s="159" t="s">
        <v>117</v>
      </c>
      <c r="AV304" s="12" t="s">
        <v>117</v>
      </c>
      <c r="AW304" s="12" t="s">
        <v>30</v>
      </c>
      <c r="AX304" s="12" t="s">
        <v>81</v>
      </c>
      <c r="AY304" s="159" t="s">
        <v>111</v>
      </c>
    </row>
    <row r="305" spans="2:65" s="1" customFormat="1" ht="24.2" customHeight="1" x14ac:dyDescent="0.2">
      <c r="B305" s="31"/>
      <c r="C305" s="132" t="s">
        <v>499</v>
      </c>
      <c r="D305" s="132" t="s">
        <v>112</v>
      </c>
      <c r="E305" s="133" t="s">
        <v>500</v>
      </c>
      <c r="F305" s="134" t="s">
        <v>501</v>
      </c>
      <c r="G305" s="135" t="s">
        <v>167</v>
      </c>
      <c r="H305" s="136">
        <v>274</v>
      </c>
      <c r="I305" s="137"/>
      <c r="J305" s="138">
        <f>ROUND(I305*H305,2)</f>
        <v>0</v>
      </c>
      <c r="K305" s="139"/>
      <c r="L305" s="31"/>
      <c r="M305" s="140" t="s">
        <v>1</v>
      </c>
      <c r="N305" s="141" t="s">
        <v>39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116</v>
      </c>
      <c r="AT305" s="144" t="s">
        <v>112</v>
      </c>
      <c r="AU305" s="144" t="s">
        <v>117</v>
      </c>
      <c r="AY305" s="16" t="s">
        <v>111</v>
      </c>
      <c r="BE305" s="145">
        <f>IF(N305="základná",J305,0)</f>
        <v>0</v>
      </c>
      <c r="BF305" s="145">
        <f>IF(N305="znížená",J305,0)</f>
        <v>0</v>
      </c>
      <c r="BG305" s="145">
        <f>IF(N305="zákl. prenesená",J305,0)</f>
        <v>0</v>
      </c>
      <c r="BH305" s="145">
        <f>IF(N305="zníž. prenesená",J305,0)</f>
        <v>0</v>
      </c>
      <c r="BI305" s="145">
        <f>IF(N305="nulová",J305,0)</f>
        <v>0</v>
      </c>
      <c r="BJ305" s="16" t="s">
        <v>117</v>
      </c>
      <c r="BK305" s="145">
        <f>ROUND(I305*H305,2)</f>
        <v>0</v>
      </c>
      <c r="BL305" s="16" t="s">
        <v>116</v>
      </c>
      <c r="BM305" s="144" t="s">
        <v>502</v>
      </c>
    </row>
    <row r="306" spans="2:65" s="12" customFormat="1" x14ac:dyDescent="0.2">
      <c r="B306" s="157"/>
      <c r="D306" s="158" t="s">
        <v>153</v>
      </c>
      <c r="E306" s="159" t="s">
        <v>1</v>
      </c>
      <c r="F306" s="160" t="s">
        <v>503</v>
      </c>
      <c r="H306" s="161">
        <v>274</v>
      </c>
      <c r="I306" s="162"/>
      <c r="L306" s="157"/>
      <c r="M306" s="163"/>
      <c r="T306" s="164"/>
      <c r="AT306" s="159" t="s">
        <v>153</v>
      </c>
      <c r="AU306" s="159" t="s">
        <v>117</v>
      </c>
      <c r="AV306" s="12" t="s">
        <v>117</v>
      </c>
      <c r="AW306" s="12" t="s">
        <v>30</v>
      </c>
      <c r="AX306" s="12" t="s">
        <v>73</v>
      </c>
      <c r="AY306" s="159" t="s">
        <v>111</v>
      </c>
    </row>
    <row r="307" spans="2:65" s="13" customFormat="1" x14ac:dyDescent="0.2">
      <c r="B307" s="165"/>
      <c r="D307" s="158" t="s">
        <v>153</v>
      </c>
      <c r="E307" s="166" t="s">
        <v>1</v>
      </c>
      <c r="F307" s="167" t="s">
        <v>160</v>
      </c>
      <c r="H307" s="168">
        <v>274</v>
      </c>
      <c r="I307" s="169"/>
      <c r="L307" s="165"/>
      <c r="M307" s="170"/>
      <c r="T307" s="171"/>
      <c r="AT307" s="166" t="s">
        <v>153</v>
      </c>
      <c r="AU307" s="166" t="s">
        <v>117</v>
      </c>
      <c r="AV307" s="13" t="s">
        <v>116</v>
      </c>
      <c r="AW307" s="13" t="s">
        <v>30</v>
      </c>
      <c r="AX307" s="13" t="s">
        <v>81</v>
      </c>
      <c r="AY307" s="166" t="s">
        <v>111</v>
      </c>
    </row>
    <row r="308" spans="2:65" s="1" customFormat="1" ht="24.2" customHeight="1" x14ac:dyDescent="0.2">
      <c r="B308" s="31"/>
      <c r="C308" s="132" t="s">
        <v>504</v>
      </c>
      <c r="D308" s="132" t="s">
        <v>112</v>
      </c>
      <c r="E308" s="133" t="s">
        <v>505</v>
      </c>
      <c r="F308" s="134" t="s">
        <v>506</v>
      </c>
      <c r="G308" s="135" t="s">
        <v>151</v>
      </c>
      <c r="H308" s="136">
        <v>31.6</v>
      </c>
      <c r="I308" s="137"/>
      <c r="J308" s="138">
        <f>ROUND(I308*H308,2)</f>
        <v>0</v>
      </c>
      <c r="K308" s="139"/>
      <c r="L308" s="31"/>
      <c r="M308" s="140" t="s">
        <v>1</v>
      </c>
      <c r="N308" s="141" t="s">
        <v>39</v>
      </c>
      <c r="P308" s="142">
        <f>O308*H308</f>
        <v>0</v>
      </c>
      <c r="Q308" s="142">
        <v>1.0000000000000001E-5</v>
      </c>
      <c r="R308" s="142">
        <f>Q308*H308</f>
        <v>3.1600000000000004E-4</v>
      </c>
      <c r="S308" s="142">
        <v>0</v>
      </c>
      <c r="T308" s="143">
        <f>S308*H308</f>
        <v>0</v>
      </c>
      <c r="AR308" s="144" t="s">
        <v>116</v>
      </c>
      <c r="AT308" s="144" t="s">
        <v>112</v>
      </c>
      <c r="AU308" s="144" t="s">
        <v>117</v>
      </c>
      <c r="AY308" s="16" t="s">
        <v>111</v>
      </c>
      <c r="BE308" s="145">
        <f>IF(N308="základná",J308,0)</f>
        <v>0</v>
      </c>
      <c r="BF308" s="145">
        <f>IF(N308="znížená",J308,0)</f>
        <v>0</v>
      </c>
      <c r="BG308" s="145">
        <f>IF(N308="zákl. prenesená",J308,0)</f>
        <v>0</v>
      </c>
      <c r="BH308" s="145">
        <f>IF(N308="zníž. prenesená",J308,0)</f>
        <v>0</v>
      </c>
      <c r="BI308" s="145">
        <f>IF(N308="nulová",J308,0)</f>
        <v>0</v>
      </c>
      <c r="BJ308" s="16" t="s">
        <v>117</v>
      </c>
      <c r="BK308" s="145">
        <f>ROUND(I308*H308,2)</f>
        <v>0</v>
      </c>
      <c r="BL308" s="16" t="s">
        <v>116</v>
      </c>
      <c r="BM308" s="144" t="s">
        <v>507</v>
      </c>
    </row>
    <row r="309" spans="2:65" s="12" customFormat="1" x14ac:dyDescent="0.2">
      <c r="B309" s="157"/>
      <c r="D309" s="158" t="s">
        <v>153</v>
      </c>
      <c r="E309" s="159" t="s">
        <v>1</v>
      </c>
      <c r="F309" s="160" t="s">
        <v>508</v>
      </c>
      <c r="H309" s="161">
        <v>31.6</v>
      </c>
      <c r="I309" s="162"/>
      <c r="L309" s="157"/>
      <c r="M309" s="163"/>
      <c r="T309" s="164"/>
      <c r="AT309" s="159" t="s">
        <v>153</v>
      </c>
      <c r="AU309" s="159" t="s">
        <v>117</v>
      </c>
      <c r="AV309" s="12" t="s">
        <v>117</v>
      </c>
      <c r="AW309" s="12" t="s">
        <v>30</v>
      </c>
      <c r="AX309" s="12" t="s">
        <v>81</v>
      </c>
      <c r="AY309" s="159" t="s">
        <v>111</v>
      </c>
    </row>
    <row r="310" spans="2:65" s="1" customFormat="1" ht="24.2" customHeight="1" x14ac:dyDescent="0.2">
      <c r="B310" s="31"/>
      <c r="C310" s="132" t="s">
        <v>509</v>
      </c>
      <c r="D310" s="132" t="s">
        <v>112</v>
      </c>
      <c r="E310" s="133" t="s">
        <v>510</v>
      </c>
      <c r="F310" s="134" t="s">
        <v>511</v>
      </c>
      <c r="G310" s="135" t="s">
        <v>432</v>
      </c>
      <c r="H310" s="136">
        <v>15</v>
      </c>
      <c r="I310" s="137"/>
      <c r="J310" s="138">
        <f>ROUND(I310*H310,2)</f>
        <v>0</v>
      </c>
      <c r="K310" s="139"/>
      <c r="L310" s="31"/>
      <c r="M310" s="140" t="s">
        <v>1</v>
      </c>
      <c r="N310" s="141" t="s">
        <v>39</v>
      </c>
      <c r="P310" s="142">
        <f>O310*H310</f>
        <v>0</v>
      </c>
      <c r="Q310" s="142">
        <v>6.0000000000000002E-5</v>
      </c>
      <c r="R310" s="142">
        <f>Q310*H310</f>
        <v>8.9999999999999998E-4</v>
      </c>
      <c r="S310" s="142">
        <v>0</v>
      </c>
      <c r="T310" s="143">
        <f>S310*H310</f>
        <v>0</v>
      </c>
      <c r="AR310" s="144" t="s">
        <v>116</v>
      </c>
      <c r="AT310" s="144" t="s">
        <v>112</v>
      </c>
      <c r="AU310" s="144" t="s">
        <v>117</v>
      </c>
      <c r="AY310" s="16" t="s">
        <v>111</v>
      </c>
      <c r="BE310" s="145">
        <f>IF(N310="základná",J310,0)</f>
        <v>0</v>
      </c>
      <c r="BF310" s="145">
        <f>IF(N310="znížená",J310,0)</f>
        <v>0</v>
      </c>
      <c r="BG310" s="145">
        <f>IF(N310="zákl. prenesená",J310,0)</f>
        <v>0</v>
      </c>
      <c r="BH310" s="145">
        <f>IF(N310="zníž. prenesená",J310,0)</f>
        <v>0</v>
      </c>
      <c r="BI310" s="145">
        <f>IF(N310="nulová",J310,0)</f>
        <v>0</v>
      </c>
      <c r="BJ310" s="16" t="s">
        <v>117</v>
      </c>
      <c r="BK310" s="145">
        <f>ROUND(I310*H310,2)</f>
        <v>0</v>
      </c>
      <c r="BL310" s="16" t="s">
        <v>116</v>
      </c>
      <c r="BM310" s="144" t="s">
        <v>512</v>
      </c>
    </row>
    <row r="311" spans="2:65" s="1" customFormat="1" ht="24.2" customHeight="1" x14ac:dyDescent="0.2">
      <c r="B311" s="31"/>
      <c r="C311" s="178" t="s">
        <v>513</v>
      </c>
      <c r="D311" s="178" t="s">
        <v>253</v>
      </c>
      <c r="E311" s="179" t="s">
        <v>514</v>
      </c>
      <c r="F311" s="180" t="s">
        <v>515</v>
      </c>
      <c r="G311" s="181" t="s">
        <v>432</v>
      </c>
      <c r="H311" s="182">
        <v>15</v>
      </c>
      <c r="I311" s="137"/>
      <c r="J311" s="183">
        <f>ROUND(I311*H311,2)</f>
        <v>0</v>
      </c>
      <c r="K311" s="184"/>
      <c r="L311" s="185"/>
      <c r="M311" s="186" t="s">
        <v>1</v>
      </c>
      <c r="N311" s="187" t="s">
        <v>39</v>
      </c>
      <c r="P311" s="142">
        <f>O311*H311</f>
        <v>0</v>
      </c>
      <c r="Q311" s="142">
        <v>2.5000000000000001E-3</v>
      </c>
      <c r="R311" s="142">
        <f>Q311*H311</f>
        <v>3.7499999999999999E-2</v>
      </c>
      <c r="S311" s="142">
        <v>0</v>
      </c>
      <c r="T311" s="143">
        <f>S311*H311</f>
        <v>0</v>
      </c>
      <c r="AR311" s="144" t="s">
        <v>189</v>
      </c>
      <c r="AT311" s="144" t="s">
        <v>253</v>
      </c>
      <c r="AU311" s="144" t="s">
        <v>117</v>
      </c>
      <c r="AY311" s="16" t="s">
        <v>111</v>
      </c>
      <c r="BE311" s="145">
        <f>IF(N311="základná",J311,0)</f>
        <v>0</v>
      </c>
      <c r="BF311" s="145">
        <f>IF(N311="znížená",J311,0)</f>
        <v>0</v>
      </c>
      <c r="BG311" s="145">
        <f>IF(N311="zákl. prenesená",J311,0)</f>
        <v>0</v>
      </c>
      <c r="BH311" s="145">
        <f>IF(N311="zníž. prenesená",J311,0)</f>
        <v>0</v>
      </c>
      <c r="BI311" s="145">
        <f>IF(N311="nulová",J311,0)</f>
        <v>0</v>
      </c>
      <c r="BJ311" s="16" t="s">
        <v>117</v>
      </c>
      <c r="BK311" s="145">
        <f>ROUND(I311*H311,2)</f>
        <v>0</v>
      </c>
      <c r="BL311" s="16" t="s">
        <v>116</v>
      </c>
      <c r="BM311" s="144" t="s">
        <v>516</v>
      </c>
    </row>
    <row r="312" spans="2:65" s="1" customFormat="1" ht="33" customHeight="1" x14ac:dyDescent="0.2">
      <c r="B312" s="31"/>
      <c r="C312" s="132" t="s">
        <v>517</v>
      </c>
      <c r="D312" s="132" t="s">
        <v>112</v>
      </c>
      <c r="E312" s="133" t="s">
        <v>518</v>
      </c>
      <c r="F312" s="134" t="s">
        <v>519</v>
      </c>
      <c r="G312" s="135" t="s">
        <v>167</v>
      </c>
      <c r="H312" s="136">
        <v>47</v>
      </c>
      <c r="I312" s="137"/>
      <c r="J312" s="138">
        <f>ROUND(I312*H312,2)</f>
        <v>0</v>
      </c>
      <c r="K312" s="139"/>
      <c r="L312" s="31"/>
      <c r="M312" s="140" t="s">
        <v>1</v>
      </c>
      <c r="N312" s="141" t="s">
        <v>39</v>
      </c>
      <c r="P312" s="142">
        <f>O312*H312</f>
        <v>0</v>
      </c>
      <c r="Q312" s="142">
        <v>0.15814</v>
      </c>
      <c r="R312" s="142">
        <f>Q312*H312</f>
        <v>7.4325799999999997</v>
      </c>
      <c r="S312" s="142">
        <v>0</v>
      </c>
      <c r="T312" s="143">
        <f>S312*H312</f>
        <v>0</v>
      </c>
      <c r="AR312" s="144" t="s">
        <v>116</v>
      </c>
      <c r="AT312" s="144" t="s">
        <v>112</v>
      </c>
      <c r="AU312" s="144" t="s">
        <v>117</v>
      </c>
      <c r="AY312" s="16" t="s">
        <v>111</v>
      </c>
      <c r="BE312" s="145">
        <f>IF(N312="základná",J312,0)</f>
        <v>0</v>
      </c>
      <c r="BF312" s="145">
        <f>IF(N312="znížená",J312,0)</f>
        <v>0</v>
      </c>
      <c r="BG312" s="145">
        <f>IF(N312="zákl. prenesená",J312,0)</f>
        <v>0</v>
      </c>
      <c r="BH312" s="145">
        <f>IF(N312="zníž. prenesená",J312,0)</f>
        <v>0</v>
      </c>
      <c r="BI312" s="145">
        <f>IF(N312="nulová",J312,0)</f>
        <v>0</v>
      </c>
      <c r="BJ312" s="16" t="s">
        <v>117</v>
      </c>
      <c r="BK312" s="145">
        <f>ROUND(I312*H312,2)</f>
        <v>0</v>
      </c>
      <c r="BL312" s="16" t="s">
        <v>116</v>
      </c>
      <c r="BM312" s="144" t="s">
        <v>520</v>
      </c>
    </row>
    <row r="313" spans="2:65" s="12" customFormat="1" x14ac:dyDescent="0.2">
      <c r="B313" s="157"/>
      <c r="D313" s="158" t="s">
        <v>153</v>
      </c>
      <c r="E313" s="159" t="s">
        <v>1</v>
      </c>
      <c r="F313" s="160" t="s">
        <v>521</v>
      </c>
      <c r="H313" s="161">
        <v>47</v>
      </c>
      <c r="I313" s="162"/>
      <c r="L313" s="157"/>
      <c r="M313" s="163"/>
      <c r="T313" s="164"/>
      <c r="AT313" s="159" t="s">
        <v>153</v>
      </c>
      <c r="AU313" s="159" t="s">
        <v>117</v>
      </c>
      <c r="AV313" s="12" t="s">
        <v>117</v>
      </c>
      <c r="AW313" s="12" t="s">
        <v>30</v>
      </c>
      <c r="AX313" s="12" t="s">
        <v>81</v>
      </c>
      <c r="AY313" s="159" t="s">
        <v>111</v>
      </c>
    </row>
    <row r="314" spans="2:65" s="1" customFormat="1" ht="16.5" customHeight="1" x14ac:dyDescent="0.2">
      <c r="B314" s="31"/>
      <c r="C314" s="178" t="s">
        <v>522</v>
      </c>
      <c r="D314" s="178" t="s">
        <v>253</v>
      </c>
      <c r="E314" s="179" t="s">
        <v>523</v>
      </c>
      <c r="F314" s="180" t="s">
        <v>524</v>
      </c>
      <c r="G314" s="181" t="s">
        <v>167</v>
      </c>
      <c r="H314" s="182">
        <v>47</v>
      </c>
      <c r="I314" s="137"/>
      <c r="J314" s="183">
        <f>ROUND(I314*H314,2)</f>
        <v>0</v>
      </c>
      <c r="K314" s="184"/>
      <c r="L314" s="185"/>
      <c r="M314" s="186" t="s">
        <v>1</v>
      </c>
      <c r="N314" s="187" t="s">
        <v>39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189</v>
      </c>
      <c r="AT314" s="144" t="s">
        <v>253</v>
      </c>
      <c r="AU314" s="144" t="s">
        <v>117</v>
      </c>
      <c r="AY314" s="16" t="s">
        <v>111</v>
      </c>
      <c r="BE314" s="145">
        <f>IF(N314="základná",J314,0)</f>
        <v>0</v>
      </c>
      <c r="BF314" s="145">
        <f>IF(N314="znížená",J314,0)</f>
        <v>0</v>
      </c>
      <c r="BG314" s="145">
        <f>IF(N314="zákl. prenesená",J314,0)</f>
        <v>0</v>
      </c>
      <c r="BH314" s="145">
        <f>IF(N314="zníž. prenesená",J314,0)</f>
        <v>0</v>
      </c>
      <c r="BI314" s="145">
        <f>IF(N314="nulová",J314,0)</f>
        <v>0</v>
      </c>
      <c r="BJ314" s="16" t="s">
        <v>117</v>
      </c>
      <c r="BK314" s="145">
        <f>ROUND(I314*H314,2)</f>
        <v>0</v>
      </c>
      <c r="BL314" s="16" t="s">
        <v>116</v>
      </c>
      <c r="BM314" s="144" t="s">
        <v>525</v>
      </c>
    </row>
    <row r="315" spans="2:65" s="1" customFormat="1" ht="33" customHeight="1" x14ac:dyDescent="0.2">
      <c r="B315" s="31"/>
      <c r="C315" s="132" t="s">
        <v>526</v>
      </c>
      <c r="D315" s="132" t="s">
        <v>112</v>
      </c>
      <c r="E315" s="133" t="s">
        <v>527</v>
      </c>
      <c r="F315" s="134" t="s">
        <v>528</v>
      </c>
      <c r="G315" s="135" t="s">
        <v>167</v>
      </c>
      <c r="H315" s="136">
        <v>110</v>
      </c>
      <c r="I315" s="137"/>
      <c r="J315" s="138">
        <f>ROUND(I315*H315,2)</f>
        <v>0</v>
      </c>
      <c r="K315" s="139"/>
      <c r="L315" s="31"/>
      <c r="M315" s="140" t="s">
        <v>1</v>
      </c>
      <c r="N315" s="141" t="s">
        <v>39</v>
      </c>
      <c r="P315" s="142">
        <f>O315*H315</f>
        <v>0</v>
      </c>
      <c r="Q315" s="142">
        <v>0.15112999999999999</v>
      </c>
      <c r="R315" s="142">
        <f>Q315*H315</f>
        <v>16.624299999999998</v>
      </c>
      <c r="S315" s="142">
        <v>0</v>
      </c>
      <c r="T315" s="143">
        <f>S315*H315</f>
        <v>0</v>
      </c>
      <c r="AR315" s="144" t="s">
        <v>116</v>
      </c>
      <c r="AT315" s="144" t="s">
        <v>112</v>
      </c>
      <c r="AU315" s="144" t="s">
        <v>117</v>
      </c>
      <c r="AY315" s="16" t="s">
        <v>111</v>
      </c>
      <c r="BE315" s="145">
        <f>IF(N315="základná",J315,0)</f>
        <v>0</v>
      </c>
      <c r="BF315" s="145">
        <f>IF(N315="znížená",J315,0)</f>
        <v>0</v>
      </c>
      <c r="BG315" s="145">
        <f>IF(N315="zákl. prenesená",J315,0)</f>
        <v>0</v>
      </c>
      <c r="BH315" s="145">
        <f>IF(N315="zníž. prenesená",J315,0)</f>
        <v>0</v>
      </c>
      <c r="BI315" s="145">
        <f>IF(N315="nulová",J315,0)</f>
        <v>0</v>
      </c>
      <c r="BJ315" s="16" t="s">
        <v>117</v>
      </c>
      <c r="BK315" s="145">
        <f>ROUND(I315*H315,2)</f>
        <v>0</v>
      </c>
      <c r="BL315" s="16" t="s">
        <v>116</v>
      </c>
      <c r="BM315" s="144" t="s">
        <v>529</v>
      </c>
    </row>
    <row r="316" spans="2:65" s="1" customFormat="1" ht="16.5" customHeight="1" x14ac:dyDescent="0.2">
      <c r="B316" s="31"/>
      <c r="C316" s="178" t="s">
        <v>530</v>
      </c>
      <c r="D316" s="178" t="s">
        <v>253</v>
      </c>
      <c r="E316" s="179" t="s">
        <v>531</v>
      </c>
      <c r="F316" s="180" t="s">
        <v>532</v>
      </c>
      <c r="G316" s="181" t="s">
        <v>432</v>
      </c>
      <c r="H316" s="182">
        <v>103</v>
      </c>
      <c r="I316" s="137"/>
      <c r="J316" s="183">
        <f>ROUND(I316*H316,2)</f>
        <v>0</v>
      </c>
      <c r="K316" s="184"/>
      <c r="L316" s="185"/>
      <c r="M316" s="186" t="s">
        <v>1</v>
      </c>
      <c r="N316" s="187" t="s">
        <v>39</v>
      </c>
      <c r="P316" s="142">
        <f>O316*H316</f>
        <v>0</v>
      </c>
      <c r="Q316" s="142">
        <v>8.5000000000000006E-2</v>
      </c>
      <c r="R316" s="142">
        <f>Q316*H316</f>
        <v>8.7550000000000008</v>
      </c>
      <c r="S316" s="142">
        <v>0</v>
      </c>
      <c r="T316" s="143">
        <f>S316*H316</f>
        <v>0</v>
      </c>
      <c r="AR316" s="144" t="s">
        <v>189</v>
      </c>
      <c r="AT316" s="144" t="s">
        <v>253</v>
      </c>
      <c r="AU316" s="144" t="s">
        <v>117</v>
      </c>
      <c r="AY316" s="16" t="s">
        <v>111</v>
      </c>
      <c r="BE316" s="145">
        <f>IF(N316="základná",J316,0)</f>
        <v>0</v>
      </c>
      <c r="BF316" s="145">
        <f>IF(N316="znížená",J316,0)</f>
        <v>0</v>
      </c>
      <c r="BG316" s="145">
        <f>IF(N316="zákl. prenesená",J316,0)</f>
        <v>0</v>
      </c>
      <c r="BH316" s="145">
        <f>IF(N316="zníž. prenesená",J316,0)</f>
        <v>0</v>
      </c>
      <c r="BI316" s="145">
        <f>IF(N316="nulová",J316,0)</f>
        <v>0</v>
      </c>
      <c r="BJ316" s="16" t="s">
        <v>117</v>
      </c>
      <c r="BK316" s="145">
        <f>ROUND(I316*H316,2)</f>
        <v>0</v>
      </c>
      <c r="BL316" s="16" t="s">
        <v>116</v>
      </c>
      <c r="BM316" s="144" t="s">
        <v>533</v>
      </c>
    </row>
    <row r="317" spans="2:65" s="12" customFormat="1" x14ac:dyDescent="0.2">
      <c r="B317" s="157"/>
      <c r="D317" s="158" t="s">
        <v>153</v>
      </c>
      <c r="E317" s="159" t="s">
        <v>1</v>
      </c>
      <c r="F317" s="160" t="s">
        <v>534</v>
      </c>
      <c r="H317" s="161">
        <v>103</v>
      </c>
      <c r="I317" s="162"/>
      <c r="L317" s="157"/>
      <c r="M317" s="163"/>
      <c r="T317" s="164"/>
      <c r="AT317" s="159" t="s">
        <v>153</v>
      </c>
      <c r="AU317" s="159" t="s">
        <v>117</v>
      </c>
      <c r="AV317" s="12" t="s">
        <v>117</v>
      </c>
      <c r="AW317" s="12" t="s">
        <v>30</v>
      </c>
      <c r="AX317" s="12" t="s">
        <v>81</v>
      </c>
      <c r="AY317" s="159" t="s">
        <v>111</v>
      </c>
    </row>
    <row r="318" spans="2:65" s="1" customFormat="1" ht="24.2" customHeight="1" x14ac:dyDescent="0.2">
      <c r="B318" s="31"/>
      <c r="C318" s="178" t="s">
        <v>535</v>
      </c>
      <c r="D318" s="178" t="s">
        <v>253</v>
      </c>
      <c r="E318" s="179" t="s">
        <v>536</v>
      </c>
      <c r="F318" s="180" t="s">
        <v>537</v>
      </c>
      <c r="G318" s="181" t="s">
        <v>432</v>
      </c>
      <c r="H318" s="182">
        <v>7</v>
      </c>
      <c r="I318" s="137"/>
      <c r="J318" s="183">
        <f>ROUND(I318*H318,2)</f>
        <v>0</v>
      </c>
      <c r="K318" s="184"/>
      <c r="L318" s="185"/>
      <c r="M318" s="186" t="s">
        <v>1</v>
      </c>
      <c r="N318" s="187" t="s">
        <v>39</v>
      </c>
      <c r="P318" s="142">
        <f>O318*H318</f>
        <v>0</v>
      </c>
      <c r="Q318" s="142">
        <v>0.09</v>
      </c>
      <c r="R318" s="142">
        <f>Q318*H318</f>
        <v>0.63</v>
      </c>
      <c r="S318" s="142">
        <v>0</v>
      </c>
      <c r="T318" s="143">
        <f>S318*H318</f>
        <v>0</v>
      </c>
      <c r="AR318" s="144" t="s">
        <v>189</v>
      </c>
      <c r="AT318" s="144" t="s">
        <v>253</v>
      </c>
      <c r="AU318" s="144" t="s">
        <v>117</v>
      </c>
      <c r="AY318" s="16" t="s">
        <v>111</v>
      </c>
      <c r="BE318" s="145">
        <f>IF(N318="základná",J318,0)</f>
        <v>0</v>
      </c>
      <c r="BF318" s="145">
        <f>IF(N318="znížená",J318,0)</f>
        <v>0</v>
      </c>
      <c r="BG318" s="145">
        <f>IF(N318="zákl. prenesená",J318,0)</f>
        <v>0</v>
      </c>
      <c r="BH318" s="145">
        <f>IF(N318="zníž. prenesená",J318,0)</f>
        <v>0</v>
      </c>
      <c r="BI318" s="145">
        <f>IF(N318="nulová",J318,0)</f>
        <v>0</v>
      </c>
      <c r="BJ318" s="16" t="s">
        <v>117</v>
      </c>
      <c r="BK318" s="145">
        <f>ROUND(I318*H318,2)</f>
        <v>0</v>
      </c>
      <c r="BL318" s="16" t="s">
        <v>116</v>
      </c>
      <c r="BM318" s="144" t="s">
        <v>538</v>
      </c>
    </row>
    <row r="319" spans="2:65" s="12" customFormat="1" x14ac:dyDescent="0.2">
      <c r="B319" s="157"/>
      <c r="D319" s="158" t="s">
        <v>153</v>
      </c>
      <c r="E319" s="159" t="s">
        <v>1</v>
      </c>
      <c r="F319" s="160" t="s">
        <v>539</v>
      </c>
      <c r="H319" s="161">
        <v>7</v>
      </c>
      <c r="I319" s="162"/>
      <c r="L319" s="157"/>
      <c r="M319" s="163"/>
      <c r="T319" s="164"/>
      <c r="AT319" s="159" t="s">
        <v>153</v>
      </c>
      <c r="AU319" s="159" t="s">
        <v>117</v>
      </c>
      <c r="AV319" s="12" t="s">
        <v>117</v>
      </c>
      <c r="AW319" s="12" t="s">
        <v>30</v>
      </c>
      <c r="AX319" s="12" t="s">
        <v>81</v>
      </c>
      <c r="AY319" s="159" t="s">
        <v>111</v>
      </c>
    </row>
    <row r="320" spans="2:65" s="1" customFormat="1" ht="37.700000000000003" customHeight="1" x14ac:dyDescent="0.2">
      <c r="B320" s="31"/>
      <c r="C320" s="132" t="s">
        <v>540</v>
      </c>
      <c r="D320" s="132" t="s">
        <v>112</v>
      </c>
      <c r="E320" s="133" t="s">
        <v>541</v>
      </c>
      <c r="F320" s="134" t="s">
        <v>542</v>
      </c>
      <c r="G320" s="135" t="s">
        <v>167</v>
      </c>
      <c r="H320" s="136">
        <v>426</v>
      </c>
      <c r="I320" s="137"/>
      <c r="J320" s="138">
        <f>ROUND(I320*H320,2)</f>
        <v>0</v>
      </c>
      <c r="K320" s="139"/>
      <c r="L320" s="31"/>
      <c r="M320" s="140" t="s">
        <v>1</v>
      </c>
      <c r="N320" s="141" t="s">
        <v>39</v>
      </c>
      <c r="P320" s="142">
        <f>O320*H320</f>
        <v>0</v>
      </c>
      <c r="Q320" s="142">
        <v>9.8530000000000006E-2</v>
      </c>
      <c r="R320" s="142">
        <f>Q320*H320</f>
        <v>41.973780000000005</v>
      </c>
      <c r="S320" s="142">
        <v>0</v>
      </c>
      <c r="T320" s="143">
        <f>S320*H320</f>
        <v>0</v>
      </c>
      <c r="AR320" s="144" t="s">
        <v>116</v>
      </c>
      <c r="AT320" s="144" t="s">
        <v>112</v>
      </c>
      <c r="AU320" s="144" t="s">
        <v>117</v>
      </c>
      <c r="AY320" s="16" t="s">
        <v>111</v>
      </c>
      <c r="BE320" s="145">
        <f>IF(N320="základná",J320,0)</f>
        <v>0</v>
      </c>
      <c r="BF320" s="145">
        <f>IF(N320="znížená",J320,0)</f>
        <v>0</v>
      </c>
      <c r="BG320" s="145">
        <f>IF(N320="zákl. prenesená",J320,0)</f>
        <v>0</v>
      </c>
      <c r="BH320" s="145">
        <f>IF(N320="zníž. prenesená",J320,0)</f>
        <v>0</v>
      </c>
      <c r="BI320" s="145">
        <f>IF(N320="nulová",J320,0)</f>
        <v>0</v>
      </c>
      <c r="BJ320" s="16" t="s">
        <v>117</v>
      </c>
      <c r="BK320" s="145">
        <f>ROUND(I320*H320,2)</f>
        <v>0</v>
      </c>
      <c r="BL320" s="16" t="s">
        <v>116</v>
      </c>
      <c r="BM320" s="144" t="s">
        <v>543</v>
      </c>
    </row>
    <row r="321" spans="2:65" s="1" customFormat="1" ht="16.5" customHeight="1" x14ac:dyDescent="0.2">
      <c r="B321" s="31"/>
      <c r="C321" s="178" t="s">
        <v>544</v>
      </c>
      <c r="D321" s="178" t="s">
        <v>253</v>
      </c>
      <c r="E321" s="179" t="s">
        <v>545</v>
      </c>
      <c r="F321" s="180" t="s">
        <v>546</v>
      </c>
      <c r="G321" s="181" t="s">
        <v>432</v>
      </c>
      <c r="H321" s="182">
        <v>426</v>
      </c>
      <c r="I321" s="137"/>
      <c r="J321" s="183">
        <f>ROUND(I321*H321,2)</f>
        <v>0</v>
      </c>
      <c r="K321" s="184"/>
      <c r="L321" s="185"/>
      <c r="M321" s="186" t="s">
        <v>1</v>
      </c>
      <c r="N321" s="187" t="s">
        <v>39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189</v>
      </c>
      <c r="AT321" s="144" t="s">
        <v>253</v>
      </c>
      <c r="AU321" s="144" t="s">
        <v>117</v>
      </c>
      <c r="AY321" s="16" t="s">
        <v>111</v>
      </c>
      <c r="BE321" s="145">
        <f>IF(N321="základná",J321,0)</f>
        <v>0</v>
      </c>
      <c r="BF321" s="145">
        <f>IF(N321="znížená",J321,0)</f>
        <v>0</v>
      </c>
      <c r="BG321" s="145">
        <f>IF(N321="zákl. prenesená",J321,0)</f>
        <v>0</v>
      </c>
      <c r="BH321" s="145">
        <f>IF(N321="zníž. prenesená",J321,0)</f>
        <v>0</v>
      </c>
      <c r="BI321" s="145">
        <f>IF(N321="nulová",J321,0)</f>
        <v>0</v>
      </c>
      <c r="BJ321" s="16" t="s">
        <v>117</v>
      </c>
      <c r="BK321" s="145">
        <f>ROUND(I321*H321,2)</f>
        <v>0</v>
      </c>
      <c r="BL321" s="16" t="s">
        <v>116</v>
      </c>
      <c r="BM321" s="144" t="s">
        <v>547</v>
      </c>
    </row>
    <row r="322" spans="2:65" s="12" customFormat="1" x14ac:dyDescent="0.2">
      <c r="B322" s="157"/>
      <c r="D322" s="158" t="s">
        <v>153</v>
      </c>
      <c r="E322" s="159" t="s">
        <v>1</v>
      </c>
      <c r="F322" s="160" t="s">
        <v>548</v>
      </c>
      <c r="H322" s="161">
        <v>426</v>
      </c>
      <c r="I322" s="162"/>
      <c r="L322" s="157"/>
      <c r="M322" s="163"/>
      <c r="T322" s="164"/>
      <c r="AT322" s="159" t="s">
        <v>153</v>
      </c>
      <c r="AU322" s="159" t="s">
        <v>117</v>
      </c>
      <c r="AV322" s="12" t="s">
        <v>117</v>
      </c>
      <c r="AW322" s="12" t="s">
        <v>30</v>
      </c>
      <c r="AX322" s="12" t="s">
        <v>81</v>
      </c>
      <c r="AY322" s="159" t="s">
        <v>111</v>
      </c>
    </row>
    <row r="323" spans="2:65" s="1" customFormat="1" ht="33" customHeight="1" x14ac:dyDescent="0.2">
      <c r="B323" s="31"/>
      <c r="C323" s="132" t="s">
        <v>549</v>
      </c>
      <c r="D323" s="132" t="s">
        <v>112</v>
      </c>
      <c r="E323" s="133" t="s">
        <v>550</v>
      </c>
      <c r="F323" s="134" t="s">
        <v>551</v>
      </c>
      <c r="G323" s="135" t="s">
        <v>192</v>
      </c>
      <c r="H323" s="136">
        <v>3.105</v>
      </c>
      <c r="I323" s="137"/>
      <c r="J323" s="138">
        <f>ROUND(I323*H323,2)</f>
        <v>0</v>
      </c>
      <c r="K323" s="139"/>
      <c r="L323" s="31"/>
      <c r="M323" s="140" t="s">
        <v>1</v>
      </c>
      <c r="N323" s="141" t="s">
        <v>39</v>
      </c>
      <c r="P323" s="142">
        <f>O323*H323</f>
        <v>0</v>
      </c>
      <c r="Q323" s="142">
        <v>2.3083100000000001</v>
      </c>
      <c r="R323" s="142">
        <f>Q323*H323</f>
        <v>7.1673025500000005</v>
      </c>
      <c r="S323" s="142">
        <v>0</v>
      </c>
      <c r="T323" s="143">
        <f>S323*H323</f>
        <v>0</v>
      </c>
      <c r="AR323" s="144" t="s">
        <v>116</v>
      </c>
      <c r="AT323" s="144" t="s">
        <v>112</v>
      </c>
      <c r="AU323" s="144" t="s">
        <v>117</v>
      </c>
      <c r="AY323" s="16" t="s">
        <v>111</v>
      </c>
      <c r="BE323" s="145">
        <f>IF(N323="základná",J323,0)</f>
        <v>0</v>
      </c>
      <c r="BF323" s="145">
        <f>IF(N323="znížená",J323,0)</f>
        <v>0</v>
      </c>
      <c r="BG323" s="145">
        <f>IF(N323="zákl. prenesená",J323,0)</f>
        <v>0</v>
      </c>
      <c r="BH323" s="145">
        <f>IF(N323="zníž. prenesená",J323,0)</f>
        <v>0</v>
      </c>
      <c r="BI323" s="145">
        <f>IF(N323="nulová",J323,0)</f>
        <v>0</v>
      </c>
      <c r="BJ323" s="16" t="s">
        <v>117</v>
      </c>
      <c r="BK323" s="145">
        <f>ROUND(I323*H323,2)</f>
        <v>0</v>
      </c>
      <c r="BL323" s="16" t="s">
        <v>116</v>
      </c>
      <c r="BM323" s="144" t="s">
        <v>552</v>
      </c>
    </row>
    <row r="324" spans="2:65" s="12" customFormat="1" x14ac:dyDescent="0.2">
      <c r="B324" s="157"/>
      <c r="D324" s="158" t="s">
        <v>153</v>
      </c>
      <c r="E324" s="159" t="s">
        <v>1</v>
      </c>
      <c r="F324" s="160" t="s">
        <v>553</v>
      </c>
      <c r="H324" s="161">
        <v>3.105</v>
      </c>
      <c r="I324" s="162"/>
      <c r="L324" s="157"/>
      <c r="M324" s="163"/>
      <c r="T324" s="164"/>
      <c r="AT324" s="159" t="s">
        <v>153</v>
      </c>
      <c r="AU324" s="159" t="s">
        <v>117</v>
      </c>
      <c r="AV324" s="12" t="s">
        <v>117</v>
      </c>
      <c r="AW324" s="12" t="s">
        <v>30</v>
      </c>
      <c r="AX324" s="12" t="s">
        <v>81</v>
      </c>
      <c r="AY324" s="159" t="s">
        <v>111</v>
      </c>
    </row>
    <row r="325" spans="2:65" s="1" customFormat="1" ht="21.75" customHeight="1" x14ac:dyDescent="0.2">
      <c r="B325" s="31"/>
      <c r="C325" s="178" t="s">
        <v>554</v>
      </c>
      <c r="D325" s="178" t="s">
        <v>253</v>
      </c>
      <c r="E325" s="179" t="s">
        <v>555</v>
      </c>
      <c r="F325" s="180" t="s">
        <v>556</v>
      </c>
      <c r="G325" s="181" t="s">
        <v>432</v>
      </c>
      <c r="H325" s="182">
        <v>138</v>
      </c>
      <c r="I325" s="137"/>
      <c r="J325" s="183">
        <f>ROUND(I325*H325,2)</f>
        <v>0</v>
      </c>
      <c r="K325" s="184"/>
      <c r="L325" s="185"/>
      <c r="M325" s="186" t="s">
        <v>1</v>
      </c>
      <c r="N325" s="187" t="s">
        <v>39</v>
      </c>
      <c r="P325" s="142">
        <f>O325*H325</f>
        <v>0</v>
      </c>
      <c r="Q325" s="142">
        <v>2.2499999999999999E-2</v>
      </c>
      <c r="R325" s="142">
        <f>Q325*H325</f>
        <v>3.105</v>
      </c>
      <c r="S325" s="142">
        <v>0</v>
      </c>
      <c r="T325" s="143">
        <f>S325*H325</f>
        <v>0</v>
      </c>
      <c r="AR325" s="144" t="s">
        <v>189</v>
      </c>
      <c r="AT325" s="144" t="s">
        <v>253</v>
      </c>
      <c r="AU325" s="144" t="s">
        <v>117</v>
      </c>
      <c r="AY325" s="16" t="s">
        <v>111</v>
      </c>
      <c r="BE325" s="145">
        <f>IF(N325="základná",J325,0)</f>
        <v>0</v>
      </c>
      <c r="BF325" s="145">
        <f>IF(N325="znížená",J325,0)</f>
        <v>0</v>
      </c>
      <c r="BG325" s="145">
        <f>IF(N325="zákl. prenesená",J325,0)</f>
        <v>0</v>
      </c>
      <c r="BH325" s="145">
        <f>IF(N325="zníž. prenesená",J325,0)</f>
        <v>0</v>
      </c>
      <c r="BI325" s="145">
        <f>IF(N325="nulová",J325,0)</f>
        <v>0</v>
      </c>
      <c r="BJ325" s="16" t="s">
        <v>117</v>
      </c>
      <c r="BK325" s="145">
        <f>ROUND(I325*H325,2)</f>
        <v>0</v>
      </c>
      <c r="BL325" s="16" t="s">
        <v>116</v>
      </c>
      <c r="BM325" s="144" t="s">
        <v>557</v>
      </c>
    </row>
    <row r="326" spans="2:65" s="12" customFormat="1" x14ac:dyDescent="0.2">
      <c r="B326" s="157"/>
      <c r="D326" s="158" t="s">
        <v>153</v>
      </c>
      <c r="E326" s="159" t="s">
        <v>1</v>
      </c>
      <c r="F326" s="160" t="s">
        <v>558</v>
      </c>
      <c r="H326" s="161">
        <v>138</v>
      </c>
      <c r="I326" s="162"/>
      <c r="L326" s="157"/>
      <c r="M326" s="163"/>
      <c r="T326" s="164"/>
      <c r="AT326" s="159" t="s">
        <v>153</v>
      </c>
      <c r="AU326" s="159" t="s">
        <v>117</v>
      </c>
      <c r="AV326" s="12" t="s">
        <v>117</v>
      </c>
      <c r="AW326" s="12" t="s">
        <v>30</v>
      </c>
      <c r="AX326" s="12" t="s">
        <v>81</v>
      </c>
      <c r="AY326" s="159" t="s">
        <v>111</v>
      </c>
    </row>
    <row r="327" spans="2:65" s="1" customFormat="1" ht="24.2" customHeight="1" x14ac:dyDescent="0.2">
      <c r="B327" s="31"/>
      <c r="C327" s="132" t="s">
        <v>559</v>
      </c>
      <c r="D327" s="132" t="s">
        <v>112</v>
      </c>
      <c r="E327" s="133" t="s">
        <v>560</v>
      </c>
      <c r="F327" s="134" t="s">
        <v>561</v>
      </c>
      <c r="G327" s="135" t="s">
        <v>167</v>
      </c>
      <c r="H327" s="136">
        <v>17</v>
      </c>
      <c r="I327" s="137"/>
      <c r="J327" s="138">
        <f>ROUND(I327*H327,2)</f>
        <v>0</v>
      </c>
      <c r="K327" s="139"/>
      <c r="L327" s="31"/>
      <c r="M327" s="140" t="s">
        <v>1</v>
      </c>
      <c r="N327" s="141" t="s">
        <v>39</v>
      </c>
      <c r="P327" s="142">
        <f>O327*H327</f>
        <v>0</v>
      </c>
      <c r="Q327" s="142">
        <v>0.15814</v>
      </c>
      <c r="R327" s="142">
        <f>Q327*H327</f>
        <v>2.68838</v>
      </c>
      <c r="S327" s="142">
        <v>0</v>
      </c>
      <c r="T327" s="143">
        <f>S327*H327</f>
        <v>0</v>
      </c>
      <c r="AR327" s="144" t="s">
        <v>116</v>
      </c>
      <c r="AT327" s="144" t="s">
        <v>112</v>
      </c>
      <c r="AU327" s="144" t="s">
        <v>117</v>
      </c>
      <c r="AY327" s="16" t="s">
        <v>111</v>
      </c>
      <c r="BE327" s="145">
        <f>IF(N327="základná",J327,0)</f>
        <v>0</v>
      </c>
      <c r="BF327" s="145">
        <f>IF(N327="znížená",J327,0)</f>
        <v>0</v>
      </c>
      <c r="BG327" s="145">
        <f>IF(N327="zákl. prenesená",J327,0)</f>
        <v>0</v>
      </c>
      <c r="BH327" s="145">
        <f>IF(N327="zníž. prenesená",J327,0)</f>
        <v>0</v>
      </c>
      <c r="BI327" s="145">
        <f>IF(N327="nulová",J327,0)</f>
        <v>0</v>
      </c>
      <c r="BJ327" s="16" t="s">
        <v>117</v>
      </c>
      <c r="BK327" s="145">
        <f>ROUND(I327*H327,2)</f>
        <v>0</v>
      </c>
      <c r="BL327" s="16" t="s">
        <v>116</v>
      </c>
      <c r="BM327" s="144" t="s">
        <v>562</v>
      </c>
    </row>
    <row r="328" spans="2:65" s="12" customFormat="1" x14ac:dyDescent="0.2">
      <c r="B328" s="157"/>
      <c r="D328" s="158" t="s">
        <v>153</v>
      </c>
      <c r="E328" s="159" t="s">
        <v>1</v>
      </c>
      <c r="F328" s="160" t="s">
        <v>563</v>
      </c>
      <c r="H328" s="161">
        <v>17</v>
      </c>
      <c r="I328" s="162"/>
      <c r="L328" s="157"/>
      <c r="M328" s="163"/>
      <c r="T328" s="164"/>
      <c r="AT328" s="159" t="s">
        <v>153</v>
      </c>
      <c r="AU328" s="159" t="s">
        <v>117</v>
      </c>
      <c r="AV328" s="12" t="s">
        <v>117</v>
      </c>
      <c r="AW328" s="12" t="s">
        <v>30</v>
      </c>
      <c r="AX328" s="12" t="s">
        <v>81</v>
      </c>
      <c r="AY328" s="159" t="s">
        <v>111</v>
      </c>
    </row>
    <row r="329" spans="2:65" s="1" customFormat="1" ht="24.2" customHeight="1" x14ac:dyDescent="0.2">
      <c r="B329" s="31"/>
      <c r="C329" s="178" t="s">
        <v>564</v>
      </c>
      <c r="D329" s="178" t="s">
        <v>253</v>
      </c>
      <c r="E329" s="179" t="s">
        <v>565</v>
      </c>
      <c r="F329" s="180" t="s">
        <v>566</v>
      </c>
      <c r="G329" s="181" t="s">
        <v>286</v>
      </c>
      <c r="H329" s="182">
        <v>224.4</v>
      </c>
      <c r="I329" s="137"/>
      <c r="J329" s="183">
        <f>ROUND(I329*H329,2)</f>
        <v>0</v>
      </c>
      <c r="K329" s="184"/>
      <c r="L329" s="185"/>
      <c r="M329" s="186" t="s">
        <v>1</v>
      </c>
      <c r="N329" s="187" t="s">
        <v>39</v>
      </c>
      <c r="P329" s="142">
        <f>O329*H329</f>
        <v>0</v>
      </c>
      <c r="Q329" s="142">
        <v>1E-3</v>
      </c>
      <c r="R329" s="142">
        <f>Q329*H329</f>
        <v>0.22440000000000002</v>
      </c>
      <c r="S329" s="142">
        <v>0</v>
      </c>
      <c r="T329" s="143">
        <f>S329*H329</f>
        <v>0</v>
      </c>
      <c r="AR329" s="144" t="s">
        <v>189</v>
      </c>
      <c r="AT329" s="144" t="s">
        <v>253</v>
      </c>
      <c r="AU329" s="144" t="s">
        <v>117</v>
      </c>
      <c r="AY329" s="16" t="s">
        <v>111</v>
      </c>
      <c r="BE329" s="145">
        <f>IF(N329="základná",J329,0)</f>
        <v>0</v>
      </c>
      <c r="BF329" s="145">
        <f>IF(N329="znížená",J329,0)</f>
        <v>0</v>
      </c>
      <c r="BG329" s="145">
        <f>IF(N329="zákl. prenesená",J329,0)</f>
        <v>0</v>
      </c>
      <c r="BH329" s="145">
        <f>IF(N329="zníž. prenesená",J329,0)</f>
        <v>0</v>
      </c>
      <c r="BI329" s="145">
        <f>IF(N329="nulová",J329,0)</f>
        <v>0</v>
      </c>
      <c r="BJ329" s="16" t="s">
        <v>117</v>
      </c>
      <c r="BK329" s="145">
        <f>ROUND(I329*H329,2)</f>
        <v>0</v>
      </c>
      <c r="BL329" s="16" t="s">
        <v>116</v>
      </c>
      <c r="BM329" s="144" t="s">
        <v>567</v>
      </c>
    </row>
    <row r="330" spans="2:65" s="12" customFormat="1" x14ac:dyDescent="0.2">
      <c r="B330" s="157"/>
      <c r="D330" s="158" t="s">
        <v>153</v>
      </c>
      <c r="E330" s="159" t="s">
        <v>1</v>
      </c>
      <c r="F330" s="160" t="s">
        <v>568</v>
      </c>
      <c r="H330" s="161">
        <v>224.4</v>
      </c>
      <c r="I330" s="162"/>
      <c r="L330" s="157"/>
      <c r="M330" s="163"/>
      <c r="T330" s="164"/>
      <c r="AT330" s="159" t="s">
        <v>153</v>
      </c>
      <c r="AU330" s="159" t="s">
        <v>117</v>
      </c>
      <c r="AV330" s="12" t="s">
        <v>117</v>
      </c>
      <c r="AW330" s="12" t="s">
        <v>30</v>
      </c>
      <c r="AX330" s="12" t="s">
        <v>81</v>
      </c>
      <c r="AY330" s="159" t="s">
        <v>111</v>
      </c>
    </row>
    <row r="331" spans="2:65" s="1" customFormat="1" ht="21.75" customHeight="1" x14ac:dyDescent="0.2">
      <c r="B331" s="31"/>
      <c r="C331" s="132" t="s">
        <v>569</v>
      </c>
      <c r="D331" s="132" t="s">
        <v>112</v>
      </c>
      <c r="E331" s="133" t="s">
        <v>570</v>
      </c>
      <c r="F331" s="134" t="s">
        <v>571</v>
      </c>
      <c r="G331" s="135" t="s">
        <v>167</v>
      </c>
      <c r="H331" s="136">
        <v>271</v>
      </c>
      <c r="I331" s="137"/>
      <c r="J331" s="138">
        <f>ROUND(I331*H331,2)</f>
        <v>0</v>
      </c>
      <c r="K331" s="139"/>
      <c r="L331" s="31"/>
      <c r="M331" s="140" t="s">
        <v>1</v>
      </c>
      <c r="N331" s="141" t="s">
        <v>39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116</v>
      </c>
      <c r="AT331" s="144" t="s">
        <v>112</v>
      </c>
      <c r="AU331" s="144" t="s">
        <v>117</v>
      </c>
      <c r="AY331" s="16" t="s">
        <v>111</v>
      </c>
      <c r="BE331" s="145">
        <f>IF(N331="základná",J331,0)</f>
        <v>0</v>
      </c>
      <c r="BF331" s="145">
        <f>IF(N331="znížená",J331,0)</f>
        <v>0</v>
      </c>
      <c r="BG331" s="145">
        <f>IF(N331="zákl. prenesená",J331,0)</f>
        <v>0</v>
      </c>
      <c r="BH331" s="145">
        <f>IF(N331="zníž. prenesená",J331,0)</f>
        <v>0</v>
      </c>
      <c r="BI331" s="145">
        <f>IF(N331="nulová",J331,0)</f>
        <v>0</v>
      </c>
      <c r="BJ331" s="16" t="s">
        <v>117</v>
      </c>
      <c r="BK331" s="145">
        <f>ROUND(I331*H331,2)</f>
        <v>0</v>
      </c>
      <c r="BL331" s="16" t="s">
        <v>116</v>
      </c>
      <c r="BM331" s="144" t="s">
        <v>572</v>
      </c>
    </row>
    <row r="332" spans="2:65" s="12" customFormat="1" x14ac:dyDescent="0.2">
      <c r="B332" s="157"/>
      <c r="D332" s="158" t="s">
        <v>153</v>
      </c>
      <c r="E332" s="159" t="s">
        <v>1</v>
      </c>
      <c r="F332" s="160" t="s">
        <v>573</v>
      </c>
      <c r="H332" s="161">
        <v>271</v>
      </c>
      <c r="I332" s="162"/>
      <c r="L332" s="157"/>
      <c r="M332" s="163"/>
      <c r="T332" s="164"/>
      <c r="AT332" s="159" t="s">
        <v>153</v>
      </c>
      <c r="AU332" s="159" t="s">
        <v>117</v>
      </c>
      <c r="AV332" s="12" t="s">
        <v>117</v>
      </c>
      <c r="AW332" s="12" t="s">
        <v>30</v>
      </c>
      <c r="AX332" s="12" t="s">
        <v>81</v>
      </c>
      <c r="AY332" s="159" t="s">
        <v>111</v>
      </c>
    </row>
    <row r="333" spans="2:65" s="1" customFormat="1" ht="24.2" customHeight="1" x14ac:dyDescent="0.2">
      <c r="B333" s="31"/>
      <c r="C333" s="132" t="s">
        <v>574</v>
      </c>
      <c r="D333" s="132" t="s">
        <v>112</v>
      </c>
      <c r="E333" s="133" t="s">
        <v>575</v>
      </c>
      <c r="F333" s="134" t="s">
        <v>576</v>
      </c>
      <c r="G333" s="135" t="s">
        <v>167</v>
      </c>
      <c r="H333" s="136">
        <v>52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39</v>
      </c>
      <c r="P333" s="142">
        <f>O333*H333</f>
        <v>0</v>
      </c>
      <c r="Q333" s="142">
        <v>1.0000000000000001E-5</v>
      </c>
      <c r="R333" s="142">
        <f>Q333*H333</f>
        <v>5.2000000000000006E-4</v>
      </c>
      <c r="S333" s="142">
        <v>0</v>
      </c>
      <c r="T333" s="143">
        <f>S333*H333</f>
        <v>0</v>
      </c>
      <c r="AR333" s="144" t="s">
        <v>116</v>
      </c>
      <c r="AT333" s="144" t="s">
        <v>112</v>
      </c>
      <c r="AU333" s="144" t="s">
        <v>117</v>
      </c>
      <c r="AY333" s="16" t="s">
        <v>111</v>
      </c>
      <c r="BE333" s="145">
        <f>IF(N333="základná",J333,0)</f>
        <v>0</v>
      </c>
      <c r="BF333" s="145">
        <f>IF(N333="znížená",J333,0)</f>
        <v>0</v>
      </c>
      <c r="BG333" s="145">
        <f>IF(N333="zákl. prenesená",J333,0)</f>
        <v>0</v>
      </c>
      <c r="BH333" s="145">
        <f>IF(N333="zníž. prenesená",J333,0)</f>
        <v>0</v>
      </c>
      <c r="BI333" s="145">
        <f>IF(N333="nulová",J333,0)</f>
        <v>0</v>
      </c>
      <c r="BJ333" s="16" t="s">
        <v>117</v>
      </c>
      <c r="BK333" s="145">
        <f>ROUND(I333*H333,2)</f>
        <v>0</v>
      </c>
      <c r="BL333" s="16" t="s">
        <v>116</v>
      </c>
      <c r="BM333" s="144" t="s">
        <v>577</v>
      </c>
    </row>
    <row r="334" spans="2:65" s="12" customFormat="1" x14ac:dyDescent="0.2">
      <c r="B334" s="157"/>
      <c r="D334" s="158" t="s">
        <v>153</v>
      </c>
      <c r="E334" s="159" t="s">
        <v>1</v>
      </c>
      <c r="F334" s="160" t="s">
        <v>578</v>
      </c>
      <c r="H334" s="161">
        <v>52</v>
      </c>
      <c r="I334" s="162"/>
      <c r="L334" s="157"/>
      <c r="M334" s="163"/>
      <c r="T334" s="164"/>
      <c r="AT334" s="159" t="s">
        <v>153</v>
      </c>
      <c r="AU334" s="159" t="s">
        <v>117</v>
      </c>
      <c r="AV334" s="12" t="s">
        <v>117</v>
      </c>
      <c r="AW334" s="12" t="s">
        <v>30</v>
      </c>
      <c r="AX334" s="12" t="s">
        <v>73</v>
      </c>
      <c r="AY334" s="159" t="s">
        <v>111</v>
      </c>
    </row>
    <row r="335" spans="2:65" s="13" customFormat="1" x14ac:dyDescent="0.2">
      <c r="B335" s="165"/>
      <c r="D335" s="158" t="s">
        <v>153</v>
      </c>
      <c r="E335" s="166" t="s">
        <v>1</v>
      </c>
      <c r="F335" s="167" t="s">
        <v>160</v>
      </c>
      <c r="H335" s="168">
        <v>52</v>
      </c>
      <c r="I335" s="169"/>
      <c r="L335" s="165"/>
      <c r="M335" s="170"/>
      <c r="T335" s="171"/>
      <c r="AT335" s="166" t="s">
        <v>153</v>
      </c>
      <c r="AU335" s="166" t="s">
        <v>117</v>
      </c>
      <c r="AV335" s="13" t="s">
        <v>116</v>
      </c>
      <c r="AW335" s="13" t="s">
        <v>30</v>
      </c>
      <c r="AX335" s="13" t="s">
        <v>81</v>
      </c>
      <c r="AY335" s="166" t="s">
        <v>111</v>
      </c>
    </row>
    <row r="336" spans="2:65" s="1" customFormat="1" ht="37.700000000000003" customHeight="1" x14ac:dyDescent="0.2">
      <c r="B336" s="31"/>
      <c r="C336" s="132" t="s">
        <v>579</v>
      </c>
      <c r="D336" s="132" t="s">
        <v>112</v>
      </c>
      <c r="E336" s="133" t="s">
        <v>580</v>
      </c>
      <c r="F336" s="134" t="s">
        <v>581</v>
      </c>
      <c r="G336" s="135" t="s">
        <v>167</v>
      </c>
      <c r="H336" s="136">
        <v>52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39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116</v>
      </c>
      <c r="AT336" s="144" t="s">
        <v>112</v>
      </c>
      <c r="AU336" s="144" t="s">
        <v>117</v>
      </c>
      <c r="AY336" s="16" t="s">
        <v>111</v>
      </c>
      <c r="BE336" s="145">
        <f>IF(N336="základná",J336,0)</f>
        <v>0</v>
      </c>
      <c r="BF336" s="145">
        <f>IF(N336="znížená",J336,0)</f>
        <v>0</v>
      </c>
      <c r="BG336" s="145">
        <f>IF(N336="zákl. prenesená",J336,0)</f>
        <v>0</v>
      </c>
      <c r="BH336" s="145">
        <f>IF(N336="zníž. prenesená",J336,0)</f>
        <v>0</v>
      </c>
      <c r="BI336" s="145">
        <f>IF(N336="nulová",J336,0)</f>
        <v>0</v>
      </c>
      <c r="BJ336" s="16" t="s">
        <v>117</v>
      </c>
      <c r="BK336" s="145">
        <f>ROUND(I336*H336,2)</f>
        <v>0</v>
      </c>
      <c r="BL336" s="16" t="s">
        <v>116</v>
      </c>
      <c r="BM336" s="144" t="s">
        <v>582</v>
      </c>
    </row>
    <row r="337" spans="2:65" s="1" customFormat="1" ht="33" customHeight="1" x14ac:dyDescent="0.2">
      <c r="B337" s="31"/>
      <c r="C337" s="132" t="s">
        <v>583</v>
      </c>
      <c r="D337" s="132" t="s">
        <v>112</v>
      </c>
      <c r="E337" s="133" t="s">
        <v>584</v>
      </c>
      <c r="F337" s="134" t="s">
        <v>585</v>
      </c>
      <c r="G337" s="135" t="s">
        <v>167</v>
      </c>
      <c r="H337" s="136">
        <v>121</v>
      </c>
      <c r="I337" s="137"/>
      <c r="J337" s="138">
        <f>ROUND(I337*H337,2)</f>
        <v>0</v>
      </c>
      <c r="K337" s="139"/>
      <c r="L337" s="31"/>
      <c r="M337" s="140" t="s">
        <v>1</v>
      </c>
      <c r="N337" s="141" t="s">
        <v>39</v>
      </c>
      <c r="P337" s="142">
        <f>O337*H337</f>
        <v>0</v>
      </c>
      <c r="Q337" s="142">
        <v>1.1E-4</v>
      </c>
      <c r="R337" s="142">
        <f>Q337*H337</f>
        <v>1.3310000000000001E-2</v>
      </c>
      <c r="S337" s="142">
        <v>0</v>
      </c>
      <c r="T337" s="143">
        <f>S337*H337</f>
        <v>0</v>
      </c>
      <c r="AR337" s="144" t="s">
        <v>116</v>
      </c>
      <c r="AT337" s="144" t="s">
        <v>112</v>
      </c>
      <c r="AU337" s="144" t="s">
        <v>117</v>
      </c>
      <c r="AY337" s="16" t="s">
        <v>111</v>
      </c>
      <c r="BE337" s="145">
        <f>IF(N337="základná",J337,0)</f>
        <v>0</v>
      </c>
      <c r="BF337" s="145">
        <f>IF(N337="znížená",J337,0)</f>
        <v>0</v>
      </c>
      <c r="BG337" s="145">
        <f>IF(N337="zákl. prenesená",J337,0)</f>
        <v>0</v>
      </c>
      <c r="BH337" s="145">
        <f>IF(N337="zníž. prenesená",J337,0)</f>
        <v>0</v>
      </c>
      <c r="BI337" s="145">
        <f>IF(N337="nulová",J337,0)</f>
        <v>0</v>
      </c>
      <c r="BJ337" s="16" t="s">
        <v>117</v>
      </c>
      <c r="BK337" s="145">
        <f>ROUND(I337*H337,2)</f>
        <v>0</v>
      </c>
      <c r="BL337" s="16" t="s">
        <v>116</v>
      </c>
      <c r="BM337" s="144" t="s">
        <v>586</v>
      </c>
    </row>
    <row r="338" spans="2:65" s="12" customFormat="1" x14ac:dyDescent="0.2">
      <c r="B338" s="157"/>
      <c r="D338" s="158" t="s">
        <v>153</v>
      </c>
      <c r="E338" s="159" t="s">
        <v>1</v>
      </c>
      <c r="F338" s="160" t="s">
        <v>587</v>
      </c>
      <c r="H338" s="161">
        <v>47</v>
      </c>
      <c r="I338" s="162"/>
      <c r="L338" s="157"/>
      <c r="M338" s="163"/>
      <c r="T338" s="164"/>
      <c r="AT338" s="159" t="s">
        <v>153</v>
      </c>
      <c r="AU338" s="159" t="s">
        <v>117</v>
      </c>
      <c r="AV338" s="12" t="s">
        <v>117</v>
      </c>
      <c r="AW338" s="12" t="s">
        <v>30</v>
      </c>
      <c r="AX338" s="12" t="s">
        <v>73</v>
      </c>
      <c r="AY338" s="159" t="s">
        <v>111</v>
      </c>
    </row>
    <row r="339" spans="2:65" s="12" customFormat="1" x14ac:dyDescent="0.2">
      <c r="B339" s="157"/>
      <c r="D339" s="158" t="s">
        <v>153</v>
      </c>
      <c r="E339" s="159" t="s">
        <v>1</v>
      </c>
      <c r="F339" s="160" t="s">
        <v>588</v>
      </c>
      <c r="H339" s="161">
        <v>22</v>
      </c>
      <c r="I339" s="162"/>
      <c r="L339" s="157"/>
      <c r="M339" s="163"/>
      <c r="T339" s="164"/>
      <c r="AT339" s="159" t="s">
        <v>153</v>
      </c>
      <c r="AU339" s="159" t="s">
        <v>117</v>
      </c>
      <c r="AV339" s="12" t="s">
        <v>117</v>
      </c>
      <c r="AW339" s="12" t="s">
        <v>30</v>
      </c>
      <c r="AX339" s="12" t="s">
        <v>73</v>
      </c>
      <c r="AY339" s="159" t="s">
        <v>111</v>
      </c>
    </row>
    <row r="340" spans="2:65" s="12" customFormat="1" x14ac:dyDescent="0.2">
      <c r="B340" s="157"/>
      <c r="D340" s="158" t="s">
        <v>153</v>
      </c>
      <c r="E340" s="159" t="s">
        <v>1</v>
      </c>
      <c r="F340" s="160" t="s">
        <v>578</v>
      </c>
      <c r="H340" s="161">
        <v>52</v>
      </c>
      <c r="I340" s="162"/>
      <c r="L340" s="157"/>
      <c r="M340" s="163"/>
      <c r="T340" s="164"/>
      <c r="AT340" s="159" t="s">
        <v>153</v>
      </c>
      <c r="AU340" s="159" t="s">
        <v>117</v>
      </c>
      <c r="AV340" s="12" t="s">
        <v>117</v>
      </c>
      <c r="AW340" s="12" t="s">
        <v>30</v>
      </c>
      <c r="AX340" s="12" t="s">
        <v>73</v>
      </c>
      <c r="AY340" s="159" t="s">
        <v>111</v>
      </c>
    </row>
    <row r="341" spans="2:65" s="13" customFormat="1" x14ac:dyDescent="0.2">
      <c r="B341" s="165"/>
      <c r="D341" s="158" t="s">
        <v>153</v>
      </c>
      <c r="E341" s="166" t="s">
        <v>1</v>
      </c>
      <c r="F341" s="167" t="s">
        <v>160</v>
      </c>
      <c r="H341" s="168">
        <v>121</v>
      </c>
      <c r="I341" s="169"/>
      <c r="L341" s="165"/>
      <c r="M341" s="170"/>
      <c r="T341" s="171"/>
      <c r="AT341" s="166" t="s">
        <v>153</v>
      </c>
      <c r="AU341" s="166" t="s">
        <v>117</v>
      </c>
      <c r="AV341" s="13" t="s">
        <v>116</v>
      </c>
      <c r="AW341" s="13" t="s">
        <v>30</v>
      </c>
      <c r="AX341" s="13" t="s">
        <v>81</v>
      </c>
      <c r="AY341" s="166" t="s">
        <v>111</v>
      </c>
    </row>
    <row r="342" spans="2:65" s="1" customFormat="1" ht="24.2" customHeight="1" x14ac:dyDescent="0.2">
      <c r="B342" s="31"/>
      <c r="C342" s="132" t="s">
        <v>589</v>
      </c>
      <c r="D342" s="132" t="s">
        <v>112</v>
      </c>
      <c r="E342" s="133" t="s">
        <v>590</v>
      </c>
      <c r="F342" s="134" t="s">
        <v>591</v>
      </c>
      <c r="G342" s="135" t="s">
        <v>167</v>
      </c>
      <c r="H342" s="136">
        <v>336</v>
      </c>
      <c r="I342" s="137"/>
      <c r="J342" s="138">
        <f>ROUND(I342*H342,2)</f>
        <v>0</v>
      </c>
      <c r="K342" s="139"/>
      <c r="L342" s="31"/>
      <c r="M342" s="140" t="s">
        <v>1</v>
      </c>
      <c r="N342" s="141" t="s">
        <v>39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116</v>
      </c>
      <c r="AT342" s="144" t="s">
        <v>112</v>
      </c>
      <c r="AU342" s="144" t="s">
        <v>117</v>
      </c>
      <c r="AY342" s="16" t="s">
        <v>111</v>
      </c>
      <c r="BE342" s="145">
        <f>IF(N342="základná",J342,0)</f>
        <v>0</v>
      </c>
      <c r="BF342" s="145">
        <f>IF(N342="znížená",J342,0)</f>
        <v>0</v>
      </c>
      <c r="BG342" s="145">
        <f>IF(N342="zákl. prenesená",J342,0)</f>
        <v>0</v>
      </c>
      <c r="BH342" s="145">
        <f>IF(N342="zníž. prenesená",J342,0)</f>
        <v>0</v>
      </c>
      <c r="BI342" s="145">
        <f>IF(N342="nulová",J342,0)</f>
        <v>0</v>
      </c>
      <c r="BJ342" s="16" t="s">
        <v>117</v>
      </c>
      <c r="BK342" s="145">
        <f>ROUND(I342*H342,2)</f>
        <v>0</v>
      </c>
      <c r="BL342" s="16" t="s">
        <v>116</v>
      </c>
      <c r="BM342" s="144" t="s">
        <v>592</v>
      </c>
    </row>
    <row r="343" spans="2:65" s="12" customFormat="1" x14ac:dyDescent="0.2">
      <c r="B343" s="157"/>
      <c r="D343" s="158" t="s">
        <v>153</v>
      </c>
      <c r="E343" s="159" t="s">
        <v>1</v>
      </c>
      <c r="F343" s="160" t="s">
        <v>593</v>
      </c>
      <c r="H343" s="161">
        <v>86</v>
      </c>
      <c r="I343" s="162"/>
      <c r="L343" s="157"/>
      <c r="M343" s="163"/>
      <c r="T343" s="164"/>
      <c r="AT343" s="159" t="s">
        <v>153</v>
      </c>
      <c r="AU343" s="159" t="s">
        <v>117</v>
      </c>
      <c r="AV343" s="12" t="s">
        <v>117</v>
      </c>
      <c r="AW343" s="12" t="s">
        <v>30</v>
      </c>
      <c r="AX343" s="12" t="s">
        <v>73</v>
      </c>
      <c r="AY343" s="159" t="s">
        <v>111</v>
      </c>
    </row>
    <row r="344" spans="2:65" s="12" customFormat="1" x14ac:dyDescent="0.2">
      <c r="B344" s="157"/>
      <c r="D344" s="158" t="s">
        <v>153</v>
      </c>
      <c r="E344" s="159" t="s">
        <v>1</v>
      </c>
      <c r="F344" s="160" t="s">
        <v>594</v>
      </c>
      <c r="H344" s="161">
        <v>250</v>
      </c>
      <c r="I344" s="162"/>
      <c r="L344" s="157"/>
      <c r="M344" s="163"/>
      <c r="T344" s="164"/>
      <c r="AT344" s="159" t="s">
        <v>153</v>
      </c>
      <c r="AU344" s="159" t="s">
        <v>117</v>
      </c>
      <c r="AV344" s="12" t="s">
        <v>117</v>
      </c>
      <c r="AW344" s="12" t="s">
        <v>30</v>
      </c>
      <c r="AX344" s="12" t="s">
        <v>73</v>
      </c>
      <c r="AY344" s="159" t="s">
        <v>111</v>
      </c>
    </row>
    <row r="345" spans="2:65" s="13" customFormat="1" x14ac:dyDescent="0.2">
      <c r="B345" s="165"/>
      <c r="D345" s="158" t="s">
        <v>153</v>
      </c>
      <c r="E345" s="166" t="s">
        <v>1</v>
      </c>
      <c r="F345" s="167" t="s">
        <v>160</v>
      </c>
      <c r="H345" s="168">
        <v>336</v>
      </c>
      <c r="I345" s="169"/>
      <c r="L345" s="165"/>
      <c r="M345" s="170"/>
      <c r="T345" s="171"/>
      <c r="AT345" s="166" t="s">
        <v>153</v>
      </c>
      <c r="AU345" s="166" t="s">
        <v>117</v>
      </c>
      <c r="AV345" s="13" t="s">
        <v>116</v>
      </c>
      <c r="AW345" s="13" t="s">
        <v>30</v>
      </c>
      <c r="AX345" s="13" t="s">
        <v>81</v>
      </c>
      <c r="AY345" s="166" t="s">
        <v>111</v>
      </c>
    </row>
    <row r="346" spans="2:65" s="1" customFormat="1" ht="37.700000000000003" customHeight="1" x14ac:dyDescent="0.2">
      <c r="B346" s="31"/>
      <c r="C346" s="132" t="s">
        <v>595</v>
      </c>
      <c r="D346" s="132" t="s">
        <v>112</v>
      </c>
      <c r="E346" s="133" t="s">
        <v>596</v>
      </c>
      <c r="F346" s="134" t="s">
        <v>597</v>
      </c>
      <c r="G346" s="135" t="s">
        <v>167</v>
      </c>
      <c r="H346" s="136">
        <v>22</v>
      </c>
      <c r="I346" s="137"/>
      <c r="J346" s="138">
        <f>ROUND(I346*H346,2)</f>
        <v>0</v>
      </c>
      <c r="K346" s="139"/>
      <c r="L346" s="31"/>
      <c r="M346" s="140" t="s">
        <v>1</v>
      </c>
      <c r="N346" s="141" t="s">
        <v>39</v>
      </c>
      <c r="P346" s="142">
        <f>O346*H346</f>
        <v>0</v>
      </c>
      <c r="Q346" s="142">
        <v>0.45856000000000002</v>
      </c>
      <c r="R346" s="142">
        <f>Q346*H346</f>
        <v>10.088320000000001</v>
      </c>
      <c r="S346" s="142">
        <v>0</v>
      </c>
      <c r="T346" s="143">
        <f>S346*H346</f>
        <v>0</v>
      </c>
      <c r="AR346" s="144" t="s">
        <v>116</v>
      </c>
      <c r="AT346" s="144" t="s">
        <v>112</v>
      </c>
      <c r="AU346" s="144" t="s">
        <v>117</v>
      </c>
      <c r="AY346" s="16" t="s">
        <v>111</v>
      </c>
      <c r="BE346" s="145">
        <f>IF(N346="základná",J346,0)</f>
        <v>0</v>
      </c>
      <c r="BF346" s="145">
        <f>IF(N346="znížená",J346,0)</f>
        <v>0</v>
      </c>
      <c r="BG346" s="145">
        <f>IF(N346="zákl. prenesená",J346,0)</f>
        <v>0</v>
      </c>
      <c r="BH346" s="145">
        <f>IF(N346="zníž. prenesená",J346,0)</f>
        <v>0</v>
      </c>
      <c r="BI346" s="145">
        <f>IF(N346="nulová",J346,0)</f>
        <v>0</v>
      </c>
      <c r="BJ346" s="16" t="s">
        <v>117</v>
      </c>
      <c r="BK346" s="145">
        <f>ROUND(I346*H346,2)</f>
        <v>0</v>
      </c>
      <c r="BL346" s="16" t="s">
        <v>116</v>
      </c>
      <c r="BM346" s="144" t="s">
        <v>598</v>
      </c>
    </row>
    <row r="347" spans="2:65" s="12" customFormat="1" x14ac:dyDescent="0.2">
      <c r="B347" s="157"/>
      <c r="D347" s="158" t="s">
        <v>153</v>
      </c>
      <c r="E347" s="159" t="s">
        <v>1</v>
      </c>
      <c r="F347" s="160" t="s">
        <v>599</v>
      </c>
      <c r="H347" s="161">
        <v>22</v>
      </c>
      <c r="I347" s="162"/>
      <c r="L347" s="157"/>
      <c r="M347" s="163"/>
      <c r="T347" s="164"/>
      <c r="AT347" s="159" t="s">
        <v>153</v>
      </c>
      <c r="AU347" s="159" t="s">
        <v>117</v>
      </c>
      <c r="AV347" s="12" t="s">
        <v>117</v>
      </c>
      <c r="AW347" s="12" t="s">
        <v>30</v>
      </c>
      <c r="AX347" s="12" t="s">
        <v>81</v>
      </c>
      <c r="AY347" s="159" t="s">
        <v>111</v>
      </c>
    </row>
    <row r="348" spans="2:65" s="1" customFormat="1" ht="37.700000000000003" customHeight="1" x14ac:dyDescent="0.2">
      <c r="B348" s="31"/>
      <c r="C348" s="132" t="s">
        <v>600</v>
      </c>
      <c r="D348" s="132" t="s">
        <v>112</v>
      </c>
      <c r="E348" s="133" t="s">
        <v>601</v>
      </c>
      <c r="F348" s="134" t="s">
        <v>602</v>
      </c>
      <c r="G348" s="135" t="s">
        <v>192</v>
      </c>
      <c r="H348" s="136">
        <v>14</v>
      </c>
      <c r="I348" s="137"/>
      <c r="J348" s="138">
        <f>ROUND(I348*H348,2)</f>
        <v>0</v>
      </c>
      <c r="K348" s="139"/>
      <c r="L348" s="31"/>
      <c r="M348" s="140" t="s">
        <v>1</v>
      </c>
      <c r="N348" s="141" t="s">
        <v>39</v>
      </c>
      <c r="P348" s="142">
        <f>O348*H348</f>
        <v>0</v>
      </c>
      <c r="Q348" s="142">
        <v>0</v>
      </c>
      <c r="R348" s="142">
        <f>Q348*H348</f>
        <v>0</v>
      </c>
      <c r="S348" s="142">
        <v>2.2000000000000002</v>
      </c>
      <c r="T348" s="143">
        <f>S348*H348</f>
        <v>30.800000000000004</v>
      </c>
      <c r="AR348" s="144" t="s">
        <v>116</v>
      </c>
      <c r="AT348" s="144" t="s">
        <v>112</v>
      </c>
      <c r="AU348" s="144" t="s">
        <v>117</v>
      </c>
      <c r="AY348" s="16" t="s">
        <v>111</v>
      </c>
      <c r="BE348" s="145">
        <f>IF(N348="základná",J348,0)</f>
        <v>0</v>
      </c>
      <c r="BF348" s="145">
        <f>IF(N348="znížená",J348,0)</f>
        <v>0</v>
      </c>
      <c r="BG348" s="145">
        <f>IF(N348="zákl. prenesená",J348,0)</f>
        <v>0</v>
      </c>
      <c r="BH348" s="145">
        <f>IF(N348="zníž. prenesená",J348,0)</f>
        <v>0</v>
      </c>
      <c r="BI348" s="145">
        <f>IF(N348="nulová",J348,0)</f>
        <v>0</v>
      </c>
      <c r="BJ348" s="16" t="s">
        <v>117</v>
      </c>
      <c r="BK348" s="145">
        <f>ROUND(I348*H348,2)</f>
        <v>0</v>
      </c>
      <c r="BL348" s="16" t="s">
        <v>116</v>
      </c>
      <c r="BM348" s="144" t="s">
        <v>603</v>
      </c>
    </row>
    <row r="349" spans="2:65" s="12" customFormat="1" x14ac:dyDescent="0.2">
      <c r="B349" s="157"/>
      <c r="D349" s="158" t="s">
        <v>153</v>
      </c>
      <c r="E349" s="159" t="s">
        <v>1</v>
      </c>
      <c r="F349" s="160" t="s">
        <v>604</v>
      </c>
      <c r="H349" s="161">
        <v>14</v>
      </c>
      <c r="I349" s="162"/>
      <c r="L349" s="157"/>
      <c r="M349" s="163"/>
      <c r="T349" s="164"/>
      <c r="AT349" s="159" t="s">
        <v>153</v>
      </c>
      <c r="AU349" s="159" t="s">
        <v>117</v>
      </c>
      <c r="AV349" s="12" t="s">
        <v>117</v>
      </c>
      <c r="AW349" s="12" t="s">
        <v>30</v>
      </c>
      <c r="AX349" s="12" t="s">
        <v>81</v>
      </c>
      <c r="AY349" s="159" t="s">
        <v>111</v>
      </c>
    </row>
    <row r="350" spans="2:65" s="1" customFormat="1" ht="24.2" customHeight="1" x14ac:dyDescent="0.2">
      <c r="B350" s="31"/>
      <c r="C350" s="132" t="s">
        <v>605</v>
      </c>
      <c r="D350" s="132" t="s">
        <v>112</v>
      </c>
      <c r="E350" s="133" t="s">
        <v>606</v>
      </c>
      <c r="F350" s="134" t="s">
        <v>607</v>
      </c>
      <c r="G350" s="135" t="s">
        <v>151</v>
      </c>
      <c r="H350" s="136">
        <v>23</v>
      </c>
      <c r="I350" s="137"/>
      <c r="J350" s="138">
        <f>ROUND(I350*H350,2)</f>
        <v>0</v>
      </c>
      <c r="K350" s="139"/>
      <c r="L350" s="31"/>
      <c r="M350" s="140" t="s">
        <v>1</v>
      </c>
      <c r="N350" s="141" t="s">
        <v>39</v>
      </c>
      <c r="P350" s="142">
        <f>O350*H350</f>
        <v>0</v>
      </c>
      <c r="Q350" s="142">
        <v>5.5000000000000003E-4</v>
      </c>
      <c r="R350" s="142">
        <f>Q350*H350</f>
        <v>1.2650000000000002E-2</v>
      </c>
      <c r="S350" s="142">
        <v>0</v>
      </c>
      <c r="T350" s="143">
        <f>S350*H350</f>
        <v>0</v>
      </c>
      <c r="AR350" s="144" t="s">
        <v>116</v>
      </c>
      <c r="AT350" s="144" t="s">
        <v>112</v>
      </c>
      <c r="AU350" s="144" t="s">
        <v>117</v>
      </c>
      <c r="AY350" s="16" t="s">
        <v>111</v>
      </c>
      <c r="BE350" s="145">
        <f>IF(N350="základná",J350,0)</f>
        <v>0</v>
      </c>
      <c r="BF350" s="145">
        <f>IF(N350="znížená",J350,0)</f>
        <v>0</v>
      </c>
      <c r="BG350" s="145">
        <f>IF(N350="zákl. prenesená",J350,0)</f>
        <v>0</v>
      </c>
      <c r="BH350" s="145">
        <f>IF(N350="zníž. prenesená",J350,0)</f>
        <v>0</v>
      </c>
      <c r="BI350" s="145">
        <f>IF(N350="nulová",J350,0)</f>
        <v>0</v>
      </c>
      <c r="BJ350" s="16" t="s">
        <v>117</v>
      </c>
      <c r="BK350" s="145">
        <f>ROUND(I350*H350,2)</f>
        <v>0</v>
      </c>
      <c r="BL350" s="16" t="s">
        <v>116</v>
      </c>
      <c r="BM350" s="144" t="s">
        <v>608</v>
      </c>
    </row>
    <row r="351" spans="2:65" s="1" customFormat="1" ht="24.2" customHeight="1" x14ac:dyDescent="0.2">
      <c r="B351" s="31"/>
      <c r="C351" s="132" t="s">
        <v>609</v>
      </c>
      <c r="D351" s="132" t="s">
        <v>112</v>
      </c>
      <c r="E351" s="133" t="s">
        <v>610</v>
      </c>
      <c r="F351" s="134" t="s">
        <v>611</v>
      </c>
      <c r="G351" s="135" t="s">
        <v>612</v>
      </c>
      <c r="H351" s="136">
        <v>3600</v>
      </c>
      <c r="I351" s="137"/>
      <c r="J351" s="138">
        <f>ROUND(I351*H351,2)</f>
        <v>0</v>
      </c>
      <c r="K351" s="139"/>
      <c r="L351" s="31"/>
      <c r="M351" s="140" t="s">
        <v>1</v>
      </c>
      <c r="N351" s="141" t="s">
        <v>39</v>
      </c>
      <c r="P351" s="142">
        <f>O351*H351</f>
        <v>0</v>
      </c>
      <c r="Q351" s="142">
        <v>0</v>
      </c>
      <c r="R351" s="142">
        <f>Q351*H351</f>
        <v>0</v>
      </c>
      <c r="S351" s="142">
        <v>2.0000000000000002E-5</v>
      </c>
      <c r="T351" s="143">
        <f>S351*H351</f>
        <v>7.2000000000000008E-2</v>
      </c>
      <c r="AR351" s="144" t="s">
        <v>116</v>
      </c>
      <c r="AT351" s="144" t="s">
        <v>112</v>
      </c>
      <c r="AU351" s="144" t="s">
        <v>117</v>
      </c>
      <c r="AY351" s="16" t="s">
        <v>111</v>
      </c>
      <c r="BE351" s="145">
        <f>IF(N351="základná",J351,0)</f>
        <v>0</v>
      </c>
      <c r="BF351" s="145">
        <f>IF(N351="znížená",J351,0)</f>
        <v>0</v>
      </c>
      <c r="BG351" s="145">
        <f>IF(N351="zákl. prenesená",J351,0)</f>
        <v>0</v>
      </c>
      <c r="BH351" s="145">
        <f>IF(N351="zníž. prenesená",J351,0)</f>
        <v>0</v>
      </c>
      <c r="BI351" s="145">
        <f>IF(N351="nulová",J351,0)</f>
        <v>0</v>
      </c>
      <c r="BJ351" s="16" t="s">
        <v>117</v>
      </c>
      <c r="BK351" s="145">
        <f>ROUND(I351*H351,2)</f>
        <v>0</v>
      </c>
      <c r="BL351" s="16" t="s">
        <v>116</v>
      </c>
      <c r="BM351" s="144" t="s">
        <v>613</v>
      </c>
    </row>
    <row r="352" spans="2:65" s="12" customFormat="1" x14ac:dyDescent="0.2">
      <c r="B352" s="157"/>
      <c r="D352" s="158" t="s">
        <v>153</v>
      </c>
      <c r="E352" s="159" t="s">
        <v>1</v>
      </c>
      <c r="F352" s="160" t="s">
        <v>614</v>
      </c>
      <c r="H352" s="161">
        <v>3600</v>
      </c>
      <c r="I352" s="162"/>
      <c r="L352" s="157"/>
      <c r="M352" s="163"/>
      <c r="T352" s="164"/>
      <c r="AT352" s="159" t="s">
        <v>153</v>
      </c>
      <c r="AU352" s="159" t="s">
        <v>117</v>
      </c>
      <c r="AV352" s="12" t="s">
        <v>117</v>
      </c>
      <c r="AW352" s="12" t="s">
        <v>30</v>
      </c>
      <c r="AX352" s="12" t="s">
        <v>81</v>
      </c>
      <c r="AY352" s="159" t="s">
        <v>111</v>
      </c>
    </row>
    <row r="353" spans="2:65" s="1" customFormat="1" ht="24.2" customHeight="1" x14ac:dyDescent="0.2">
      <c r="B353" s="31"/>
      <c r="C353" s="132" t="s">
        <v>615</v>
      </c>
      <c r="D353" s="132" t="s">
        <v>112</v>
      </c>
      <c r="E353" s="133" t="s">
        <v>616</v>
      </c>
      <c r="F353" s="134" t="s">
        <v>617</v>
      </c>
      <c r="G353" s="135" t="s">
        <v>245</v>
      </c>
      <c r="H353" s="136">
        <v>442.83</v>
      </c>
      <c r="I353" s="137"/>
      <c r="J353" s="138">
        <f>ROUND(I353*H353,2)</f>
        <v>0</v>
      </c>
      <c r="K353" s="139"/>
      <c r="L353" s="31"/>
      <c r="M353" s="140" t="s">
        <v>1</v>
      </c>
      <c r="N353" s="141" t="s">
        <v>39</v>
      </c>
      <c r="P353" s="142">
        <f>O353*H353</f>
        <v>0</v>
      </c>
      <c r="Q353" s="142">
        <v>0</v>
      </c>
      <c r="R353" s="142">
        <f>Q353*H353</f>
        <v>0</v>
      </c>
      <c r="S353" s="142">
        <v>0</v>
      </c>
      <c r="T353" s="143">
        <f>S353*H353</f>
        <v>0</v>
      </c>
      <c r="AR353" s="144" t="s">
        <v>116</v>
      </c>
      <c r="AT353" s="144" t="s">
        <v>112</v>
      </c>
      <c r="AU353" s="144" t="s">
        <v>117</v>
      </c>
      <c r="AY353" s="16" t="s">
        <v>111</v>
      </c>
      <c r="BE353" s="145">
        <f>IF(N353="základná",J353,0)</f>
        <v>0</v>
      </c>
      <c r="BF353" s="145">
        <f>IF(N353="znížená",J353,0)</f>
        <v>0</v>
      </c>
      <c r="BG353" s="145">
        <f>IF(N353="zákl. prenesená",J353,0)</f>
        <v>0</v>
      </c>
      <c r="BH353" s="145">
        <f>IF(N353="zníž. prenesená",J353,0)</f>
        <v>0</v>
      </c>
      <c r="BI353" s="145">
        <f>IF(N353="nulová",J353,0)</f>
        <v>0</v>
      </c>
      <c r="BJ353" s="16" t="s">
        <v>117</v>
      </c>
      <c r="BK353" s="145">
        <f>ROUND(I353*H353,2)</f>
        <v>0</v>
      </c>
      <c r="BL353" s="16" t="s">
        <v>116</v>
      </c>
      <c r="BM353" s="144" t="s">
        <v>618</v>
      </c>
    </row>
    <row r="354" spans="2:65" s="12" customFormat="1" x14ac:dyDescent="0.2">
      <c r="B354" s="157"/>
      <c r="D354" s="158" t="s">
        <v>153</v>
      </c>
      <c r="E354" s="159" t="s">
        <v>1</v>
      </c>
      <c r="F354" s="160" t="s">
        <v>619</v>
      </c>
      <c r="H354" s="161">
        <v>148.375</v>
      </c>
      <c r="I354" s="162"/>
      <c r="L354" s="157"/>
      <c r="M354" s="163"/>
      <c r="T354" s="164"/>
      <c r="AT354" s="159" t="s">
        <v>153</v>
      </c>
      <c r="AU354" s="159" t="s">
        <v>117</v>
      </c>
      <c r="AV354" s="12" t="s">
        <v>117</v>
      </c>
      <c r="AW354" s="12" t="s">
        <v>30</v>
      </c>
      <c r="AX354" s="12" t="s">
        <v>73</v>
      </c>
      <c r="AY354" s="159" t="s">
        <v>111</v>
      </c>
    </row>
    <row r="355" spans="2:65" s="12" customFormat="1" x14ac:dyDescent="0.2">
      <c r="B355" s="157"/>
      <c r="D355" s="158" t="s">
        <v>153</v>
      </c>
      <c r="E355" s="159" t="s">
        <v>1</v>
      </c>
      <c r="F355" s="160" t="s">
        <v>620</v>
      </c>
      <c r="H355" s="161">
        <v>187.655</v>
      </c>
      <c r="I355" s="162"/>
      <c r="L355" s="157"/>
      <c r="M355" s="163"/>
      <c r="T355" s="164"/>
      <c r="AT355" s="159" t="s">
        <v>153</v>
      </c>
      <c r="AU355" s="159" t="s">
        <v>117</v>
      </c>
      <c r="AV355" s="12" t="s">
        <v>117</v>
      </c>
      <c r="AW355" s="12" t="s">
        <v>30</v>
      </c>
      <c r="AX355" s="12" t="s">
        <v>73</v>
      </c>
      <c r="AY355" s="159" t="s">
        <v>111</v>
      </c>
    </row>
    <row r="356" spans="2:65" s="12" customFormat="1" x14ac:dyDescent="0.2">
      <c r="B356" s="157"/>
      <c r="D356" s="158" t="s">
        <v>153</v>
      </c>
      <c r="E356" s="159" t="s">
        <v>1</v>
      </c>
      <c r="F356" s="160" t="s">
        <v>621</v>
      </c>
      <c r="H356" s="161">
        <v>106.8</v>
      </c>
      <c r="I356" s="162"/>
      <c r="L356" s="157"/>
      <c r="M356" s="163"/>
      <c r="T356" s="164"/>
      <c r="AT356" s="159" t="s">
        <v>153</v>
      </c>
      <c r="AU356" s="159" t="s">
        <v>117</v>
      </c>
      <c r="AV356" s="12" t="s">
        <v>117</v>
      </c>
      <c r="AW356" s="12" t="s">
        <v>30</v>
      </c>
      <c r="AX356" s="12" t="s">
        <v>73</v>
      </c>
      <c r="AY356" s="159" t="s">
        <v>111</v>
      </c>
    </row>
    <row r="357" spans="2:65" s="13" customFormat="1" x14ac:dyDescent="0.2">
      <c r="B357" s="165"/>
      <c r="D357" s="158" t="s">
        <v>153</v>
      </c>
      <c r="E357" s="166" t="s">
        <v>1</v>
      </c>
      <c r="F357" s="167" t="s">
        <v>160</v>
      </c>
      <c r="H357" s="168">
        <v>442.83</v>
      </c>
      <c r="I357" s="169"/>
      <c r="L357" s="165"/>
      <c r="M357" s="170"/>
      <c r="T357" s="171"/>
      <c r="AT357" s="166" t="s">
        <v>153</v>
      </c>
      <c r="AU357" s="166" t="s">
        <v>117</v>
      </c>
      <c r="AV357" s="13" t="s">
        <v>116</v>
      </c>
      <c r="AW357" s="13" t="s">
        <v>30</v>
      </c>
      <c r="AX357" s="13" t="s">
        <v>81</v>
      </c>
      <c r="AY357" s="166" t="s">
        <v>111</v>
      </c>
    </row>
    <row r="358" spans="2:65" s="1" customFormat="1" ht="33" customHeight="1" x14ac:dyDescent="0.2">
      <c r="B358" s="31"/>
      <c r="C358" s="132" t="s">
        <v>622</v>
      </c>
      <c r="D358" s="132" t="s">
        <v>112</v>
      </c>
      <c r="E358" s="133" t="s">
        <v>623</v>
      </c>
      <c r="F358" s="134" t="s">
        <v>624</v>
      </c>
      <c r="G358" s="135" t="s">
        <v>245</v>
      </c>
      <c r="H358" s="136">
        <v>12842.07</v>
      </c>
      <c r="I358" s="137"/>
      <c r="J358" s="138">
        <f>ROUND(I358*H358,2)</f>
        <v>0</v>
      </c>
      <c r="K358" s="139"/>
      <c r="L358" s="31"/>
      <c r="M358" s="140" t="s">
        <v>1</v>
      </c>
      <c r="N358" s="141" t="s">
        <v>39</v>
      </c>
      <c r="P358" s="142">
        <f>O358*H358</f>
        <v>0</v>
      </c>
      <c r="Q358" s="142">
        <v>0</v>
      </c>
      <c r="R358" s="142">
        <f>Q358*H358</f>
        <v>0</v>
      </c>
      <c r="S358" s="142">
        <v>0</v>
      </c>
      <c r="T358" s="143">
        <f>S358*H358</f>
        <v>0</v>
      </c>
      <c r="AR358" s="144" t="s">
        <v>116</v>
      </c>
      <c r="AT358" s="144" t="s">
        <v>112</v>
      </c>
      <c r="AU358" s="144" t="s">
        <v>117</v>
      </c>
      <c r="AY358" s="16" t="s">
        <v>111</v>
      </c>
      <c r="BE358" s="145">
        <f>IF(N358="základná",J358,0)</f>
        <v>0</v>
      </c>
      <c r="BF358" s="145">
        <f>IF(N358="znížená",J358,0)</f>
        <v>0</v>
      </c>
      <c r="BG358" s="145">
        <f>IF(N358="zákl. prenesená",J358,0)</f>
        <v>0</v>
      </c>
      <c r="BH358" s="145">
        <f>IF(N358="zníž. prenesená",J358,0)</f>
        <v>0</v>
      </c>
      <c r="BI358" s="145">
        <f>IF(N358="nulová",J358,0)</f>
        <v>0</v>
      </c>
      <c r="BJ358" s="16" t="s">
        <v>117</v>
      </c>
      <c r="BK358" s="145">
        <f>ROUND(I358*H358,2)</f>
        <v>0</v>
      </c>
      <c r="BL358" s="16" t="s">
        <v>116</v>
      </c>
      <c r="BM358" s="144" t="s">
        <v>625</v>
      </c>
    </row>
    <row r="359" spans="2:65" s="12" customFormat="1" x14ac:dyDescent="0.2">
      <c r="B359" s="157"/>
      <c r="D359" s="158" t="s">
        <v>153</v>
      </c>
      <c r="E359" s="159" t="s">
        <v>1</v>
      </c>
      <c r="F359" s="160" t="s">
        <v>626</v>
      </c>
      <c r="H359" s="161">
        <v>12842.07</v>
      </c>
      <c r="I359" s="162"/>
      <c r="L359" s="157"/>
      <c r="M359" s="163"/>
      <c r="T359" s="164"/>
      <c r="AT359" s="159" t="s">
        <v>153</v>
      </c>
      <c r="AU359" s="159" t="s">
        <v>117</v>
      </c>
      <c r="AV359" s="12" t="s">
        <v>117</v>
      </c>
      <c r="AW359" s="12" t="s">
        <v>30</v>
      </c>
      <c r="AX359" s="12" t="s">
        <v>81</v>
      </c>
      <c r="AY359" s="159" t="s">
        <v>111</v>
      </c>
    </row>
    <row r="360" spans="2:65" s="1" customFormat="1" ht="24.2" customHeight="1" x14ac:dyDescent="0.2">
      <c r="B360" s="31"/>
      <c r="C360" s="132" t="s">
        <v>627</v>
      </c>
      <c r="D360" s="132" t="s">
        <v>112</v>
      </c>
      <c r="E360" s="133" t="s">
        <v>628</v>
      </c>
      <c r="F360" s="134" t="s">
        <v>629</v>
      </c>
      <c r="G360" s="135" t="s">
        <v>245</v>
      </c>
      <c r="H360" s="136">
        <v>442.83</v>
      </c>
      <c r="I360" s="137"/>
      <c r="J360" s="138">
        <f>ROUND(I360*H360,2)</f>
        <v>0</v>
      </c>
      <c r="K360" s="139"/>
      <c r="L360" s="31"/>
      <c r="M360" s="140" t="s">
        <v>1</v>
      </c>
      <c r="N360" s="141" t="s">
        <v>39</v>
      </c>
      <c r="P360" s="142">
        <f>O360*H360</f>
        <v>0</v>
      </c>
      <c r="Q360" s="142">
        <v>0</v>
      </c>
      <c r="R360" s="142">
        <f>Q360*H360</f>
        <v>0</v>
      </c>
      <c r="S360" s="142">
        <v>0</v>
      </c>
      <c r="T360" s="143">
        <f>S360*H360</f>
        <v>0</v>
      </c>
      <c r="AR360" s="144" t="s">
        <v>116</v>
      </c>
      <c r="AT360" s="144" t="s">
        <v>112</v>
      </c>
      <c r="AU360" s="144" t="s">
        <v>117</v>
      </c>
      <c r="AY360" s="16" t="s">
        <v>111</v>
      </c>
      <c r="BE360" s="145">
        <f>IF(N360="základná",J360,0)</f>
        <v>0</v>
      </c>
      <c r="BF360" s="145">
        <f>IF(N360="znížená",J360,0)</f>
        <v>0</v>
      </c>
      <c r="BG360" s="145">
        <f>IF(N360="zákl. prenesená",J360,0)</f>
        <v>0</v>
      </c>
      <c r="BH360" s="145">
        <f>IF(N360="zníž. prenesená",J360,0)</f>
        <v>0</v>
      </c>
      <c r="BI360" s="145">
        <f>IF(N360="nulová",J360,0)</f>
        <v>0</v>
      </c>
      <c r="BJ360" s="16" t="s">
        <v>117</v>
      </c>
      <c r="BK360" s="145">
        <f>ROUND(I360*H360,2)</f>
        <v>0</v>
      </c>
      <c r="BL360" s="16" t="s">
        <v>116</v>
      </c>
      <c r="BM360" s="144" t="s">
        <v>630</v>
      </c>
    </row>
    <row r="361" spans="2:65" s="1" customFormat="1" ht="16.5" customHeight="1" x14ac:dyDescent="0.2">
      <c r="B361" s="31"/>
      <c r="C361" s="132" t="s">
        <v>631</v>
      </c>
      <c r="D361" s="132" t="s">
        <v>112</v>
      </c>
      <c r="E361" s="133" t="s">
        <v>632</v>
      </c>
      <c r="F361" s="134" t="s">
        <v>633</v>
      </c>
      <c r="G361" s="135" t="s">
        <v>245</v>
      </c>
      <c r="H361" s="136">
        <v>187.655</v>
      </c>
      <c r="I361" s="137"/>
      <c r="J361" s="138">
        <f>ROUND(I361*H361,2)</f>
        <v>0</v>
      </c>
      <c r="K361" s="139"/>
      <c r="L361" s="31"/>
      <c r="M361" s="140" t="s">
        <v>1</v>
      </c>
      <c r="N361" s="141" t="s">
        <v>39</v>
      </c>
      <c r="P361" s="142">
        <f>O361*H361</f>
        <v>0</v>
      </c>
      <c r="Q361" s="142">
        <v>0</v>
      </c>
      <c r="R361" s="142">
        <f>Q361*H361</f>
        <v>0</v>
      </c>
      <c r="S361" s="142">
        <v>0</v>
      </c>
      <c r="T361" s="143">
        <f>S361*H361</f>
        <v>0</v>
      </c>
      <c r="AR361" s="144" t="s">
        <v>116</v>
      </c>
      <c r="AT361" s="144" t="s">
        <v>112</v>
      </c>
      <c r="AU361" s="144" t="s">
        <v>117</v>
      </c>
      <c r="AY361" s="16" t="s">
        <v>111</v>
      </c>
      <c r="BE361" s="145">
        <f>IF(N361="základná",J361,0)</f>
        <v>0</v>
      </c>
      <c r="BF361" s="145">
        <f>IF(N361="znížená",J361,0)</f>
        <v>0</v>
      </c>
      <c r="BG361" s="145">
        <f>IF(N361="zákl. prenesená",J361,0)</f>
        <v>0</v>
      </c>
      <c r="BH361" s="145">
        <f>IF(N361="zníž. prenesená",J361,0)</f>
        <v>0</v>
      </c>
      <c r="BI361" s="145">
        <f>IF(N361="nulová",J361,0)</f>
        <v>0</v>
      </c>
      <c r="BJ361" s="16" t="s">
        <v>117</v>
      </c>
      <c r="BK361" s="145">
        <f>ROUND(I361*H361,2)</f>
        <v>0</v>
      </c>
      <c r="BL361" s="16" t="s">
        <v>116</v>
      </c>
      <c r="BM361" s="144" t="s">
        <v>634</v>
      </c>
    </row>
    <row r="362" spans="2:65" s="12" customFormat="1" x14ac:dyDescent="0.2">
      <c r="B362" s="157"/>
      <c r="D362" s="158" t="s">
        <v>153</v>
      </c>
      <c r="E362" s="159" t="s">
        <v>1</v>
      </c>
      <c r="F362" s="160" t="s">
        <v>635</v>
      </c>
      <c r="H362" s="161">
        <v>187.655</v>
      </c>
      <c r="I362" s="162"/>
      <c r="L362" s="157"/>
      <c r="M362" s="163"/>
      <c r="T362" s="164"/>
      <c r="AT362" s="159" t="s">
        <v>153</v>
      </c>
      <c r="AU362" s="159" t="s">
        <v>117</v>
      </c>
      <c r="AV362" s="12" t="s">
        <v>117</v>
      </c>
      <c r="AW362" s="12" t="s">
        <v>30</v>
      </c>
      <c r="AX362" s="12" t="s">
        <v>81</v>
      </c>
      <c r="AY362" s="159" t="s">
        <v>111</v>
      </c>
    </row>
    <row r="363" spans="2:65" s="1" customFormat="1" ht="21.75" customHeight="1" x14ac:dyDescent="0.2">
      <c r="B363" s="31"/>
      <c r="C363" s="132" t="s">
        <v>636</v>
      </c>
      <c r="D363" s="132" t="s">
        <v>112</v>
      </c>
      <c r="E363" s="133" t="s">
        <v>637</v>
      </c>
      <c r="F363" s="134" t="s">
        <v>638</v>
      </c>
      <c r="G363" s="135" t="s">
        <v>245</v>
      </c>
      <c r="H363" s="136">
        <v>106.8</v>
      </c>
      <c r="I363" s="137"/>
      <c r="J363" s="138">
        <f>ROUND(I363*H363,2)</f>
        <v>0</v>
      </c>
      <c r="K363" s="139"/>
      <c r="L363" s="31"/>
      <c r="M363" s="140" t="s">
        <v>1</v>
      </c>
      <c r="N363" s="141" t="s">
        <v>39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116</v>
      </c>
      <c r="AT363" s="144" t="s">
        <v>112</v>
      </c>
      <c r="AU363" s="144" t="s">
        <v>117</v>
      </c>
      <c r="AY363" s="16" t="s">
        <v>111</v>
      </c>
      <c r="BE363" s="145">
        <f>IF(N363="základná",J363,0)</f>
        <v>0</v>
      </c>
      <c r="BF363" s="145">
        <f>IF(N363="znížená",J363,0)</f>
        <v>0</v>
      </c>
      <c r="BG363" s="145">
        <f>IF(N363="zákl. prenesená",J363,0)</f>
        <v>0</v>
      </c>
      <c r="BH363" s="145">
        <f>IF(N363="zníž. prenesená",J363,0)</f>
        <v>0</v>
      </c>
      <c r="BI363" s="145">
        <f>IF(N363="nulová",J363,0)</f>
        <v>0</v>
      </c>
      <c r="BJ363" s="16" t="s">
        <v>117</v>
      </c>
      <c r="BK363" s="145">
        <f>ROUND(I363*H363,2)</f>
        <v>0</v>
      </c>
      <c r="BL363" s="16" t="s">
        <v>116</v>
      </c>
      <c r="BM363" s="144" t="s">
        <v>639</v>
      </c>
    </row>
    <row r="364" spans="2:65" s="12" customFormat="1" x14ac:dyDescent="0.2">
      <c r="B364" s="157"/>
      <c r="D364" s="158" t="s">
        <v>153</v>
      </c>
      <c r="E364" s="159" t="s">
        <v>1</v>
      </c>
      <c r="F364" s="160" t="s">
        <v>640</v>
      </c>
      <c r="H364" s="161">
        <v>106.8</v>
      </c>
      <c r="I364" s="162"/>
      <c r="L364" s="157"/>
      <c r="M364" s="163"/>
      <c r="T364" s="164"/>
      <c r="AT364" s="159" t="s">
        <v>153</v>
      </c>
      <c r="AU364" s="159" t="s">
        <v>117</v>
      </c>
      <c r="AV364" s="12" t="s">
        <v>117</v>
      </c>
      <c r="AW364" s="12" t="s">
        <v>30</v>
      </c>
      <c r="AX364" s="12" t="s">
        <v>81</v>
      </c>
      <c r="AY364" s="159" t="s">
        <v>111</v>
      </c>
    </row>
    <row r="365" spans="2:65" s="1" customFormat="1" ht="24.2" customHeight="1" x14ac:dyDescent="0.2">
      <c r="B365" s="31"/>
      <c r="C365" s="132" t="s">
        <v>641</v>
      </c>
      <c r="D365" s="132" t="s">
        <v>112</v>
      </c>
      <c r="E365" s="133" t="s">
        <v>642</v>
      </c>
      <c r="F365" s="134" t="s">
        <v>643</v>
      </c>
      <c r="G365" s="135" t="s">
        <v>245</v>
      </c>
      <c r="H365" s="136">
        <v>148.375</v>
      </c>
      <c r="I365" s="137"/>
      <c r="J365" s="138">
        <f>ROUND(I365*H365,2)</f>
        <v>0</v>
      </c>
      <c r="K365" s="139"/>
      <c r="L365" s="31"/>
      <c r="M365" s="140" t="s">
        <v>1</v>
      </c>
      <c r="N365" s="141" t="s">
        <v>39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116</v>
      </c>
      <c r="AT365" s="144" t="s">
        <v>112</v>
      </c>
      <c r="AU365" s="144" t="s">
        <v>117</v>
      </c>
      <c r="AY365" s="16" t="s">
        <v>111</v>
      </c>
      <c r="BE365" s="145">
        <f>IF(N365="základná",J365,0)</f>
        <v>0</v>
      </c>
      <c r="BF365" s="145">
        <f>IF(N365="znížená",J365,0)</f>
        <v>0</v>
      </c>
      <c r="BG365" s="145">
        <f>IF(N365="zákl. prenesená",J365,0)</f>
        <v>0</v>
      </c>
      <c r="BH365" s="145">
        <f>IF(N365="zníž. prenesená",J365,0)</f>
        <v>0</v>
      </c>
      <c r="BI365" s="145">
        <f>IF(N365="nulová",J365,0)</f>
        <v>0</v>
      </c>
      <c r="BJ365" s="16" t="s">
        <v>117</v>
      </c>
      <c r="BK365" s="145">
        <f>ROUND(I365*H365,2)</f>
        <v>0</v>
      </c>
      <c r="BL365" s="16" t="s">
        <v>116</v>
      </c>
      <c r="BM365" s="144" t="s">
        <v>644</v>
      </c>
    </row>
    <row r="366" spans="2:65" s="12" customFormat="1" x14ac:dyDescent="0.2">
      <c r="B366" s="157"/>
      <c r="D366" s="158" t="s">
        <v>153</v>
      </c>
      <c r="E366" s="159" t="s">
        <v>1</v>
      </c>
      <c r="F366" s="160" t="s">
        <v>645</v>
      </c>
      <c r="H366" s="161">
        <v>148.375</v>
      </c>
      <c r="I366" s="162"/>
      <c r="L366" s="157"/>
      <c r="M366" s="163"/>
      <c r="T366" s="164"/>
      <c r="AT366" s="159" t="s">
        <v>153</v>
      </c>
      <c r="AU366" s="159" t="s">
        <v>117</v>
      </c>
      <c r="AV366" s="12" t="s">
        <v>117</v>
      </c>
      <c r="AW366" s="12" t="s">
        <v>30</v>
      </c>
      <c r="AX366" s="12" t="s">
        <v>81</v>
      </c>
      <c r="AY366" s="159" t="s">
        <v>111</v>
      </c>
    </row>
    <row r="367" spans="2:65" s="10" customFormat="1" ht="22.7" customHeight="1" x14ac:dyDescent="0.2">
      <c r="B367" s="122"/>
      <c r="D367" s="123" t="s">
        <v>72</v>
      </c>
      <c r="E367" s="155" t="s">
        <v>646</v>
      </c>
      <c r="F367" s="155" t="s">
        <v>647</v>
      </c>
      <c r="I367" s="125"/>
      <c r="J367" s="156">
        <f>BK367</f>
        <v>0</v>
      </c>
      <c r="L367" s="122"/>
      <c r="M367" s="127"/>
      <c r="P367" s="128">
        <f>P368</f>
        <v>0</v>
      </c>
      <c r="R367" s="128">
        <f>R368</f>
        <v>0</v>
      </c>
      <c r="T367" s="129">
        <f>T368</f>
        <v>0</v>
      </c>
      <c r="AR367" s="123" t="s">
        <v>81</v>
      </c>
      <c r="AT367" s="130" t="s">
        <v>72</v>
      </c>
      <c r="AU367" s="130" t="s">
        <v>81</v>
      </c>
      <c r="AY367" s="123" t="s">
        <v>111</v>
      </c>
      <c r="BK367" s="131">
        <f>BK368</f>
        <v>0</v>
      </c>
    </row>
    <row r="368" spans="2:65" s="1" customFormat="1" ht="33" customHeight="1" x14ac:dyDescent="0.2">
      <c r="B368" s="31"/>
      <c r="C368" s="132" t="s">
        <v>648</v>
      </c>
      <c r="D368" s="132" t="s">
        <v>112</v>
      </c>
      <c r="E368" s="133" t="s">
        <v>649</v>
      </c>
      <c r="F368" s="134" t="s">
        <v>650</v>
      </c>
      <c r="G368" s="135" t="s">
        <v>245</v>
      </c>
      <c r="H368" s="136">
        <v>1323.2729999999999</v>
      </c>
      <c r="I368" s="137"/>
      <c r="J368" s="138">
        <f>ROUND(I368*H368,2)</f>
        <v>0</v>
      </c>
      <c r="K368" s="139"/>
      <c r="L368" s="31"/>
      <c r="M368" s="140" t="s">
        <v>1</v>
      </c>
      <c r="N368" s="141" t="s">
        <v>39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116</v>
      </c>
      <c r="AT368" s="144" t="s">
        <v>112</v>
      </c>
      <c r="AU368" s="144" t="s">
        <v>117</v>
      </c>
      <c r="AY368" s="16" t="s">
        <v>111</v>
      </c>
      <c r="BE368" s="145">
        <f>IF(N368="základná",J368,0)</f>
        <v>0</v>
      </c>
      <c r="BF368" s="145">
        <f>IF(N368="znížená",J368,0)</f>
        <v>0</v>
      </c>
      <c r="BG368" s="145">
        <f>IF(N368="zákl. prenesená",J368,0)</f>
        <v>0</v>
      </c>
      <c r="BH368" s="145">
        <f>IF(N368="zníž. prenesená",J368,0)</f>
        <v>0</v>
      </c>
      <c r="BI368" s="145">
        <f>IF(N368="nulová",J368,0)</f>
        <v>0</v>
      </c>
      <c r="BJ368" s="16" t="s">
        <v>117</v>
      </c>
      <c r="BK368" s="145">
        <f>ROUND(I368*H368,2)</f>
        <v>0</v>
      </c>
      <c r="BL368" s="16" t="s">
        <v>116</v>
      </c>
      <c r="BM368" s="144" t="s">
        <v>651</v>
      </c>
    </row>
    <row r="369" spans="2:65" s="10" customFormat="1" ht="25.9" customHeight="1" x14ac:dyDescent="0.2">
      <c r="B369" s="122"/>
      <c r="D369" s="123" t="s">
        <v>72</v>
      </c>
      <c r="E369" s="124" t="s">
        <v>652</v>
      </c>
      <c r="F369" s="124" t="s">
        <v>653</v>
      </c>
      <c r="I369" s="125"/>
      <c r="J369" s="126">
        <f>BK369</f>
        <v>0</v>
      </c>
      <c r="L369" s="122"/>
      <c r="M369" s="127"/>
      <c r="P369" s="128">
        <f>P370</f>
        <v>0</v>
      </c>
      <c r="R369" s="128">
        <f>R370</f>
        <v>8.4999999999999992E-2</v>
      </c>
      <c r="T369" s="129">
        <f>T370</f>
        <v>0</v>
      </c>
      <c r="AR369" s="123" t="s">
        <v>117</v>
      </c>
      <c r="AT369" s="130" t="s">
        <v>72</v>
      </c>
      <c r="AU369" s="130" t="s">
        <v>73</v>
      </c>
      <c r="AY369" s="123" t="s">
        <v>111</v>
      </c>
      <c r="BK369" s="131">
        <f>BK370</f>
        <v>0</v>
      </c>
    </row>
    <row r="370" spans="2:65" s="10" customFormat="1" ht="22.7" customHeight="1" x14ac:dyDescent="0.2">
      <c r="B370" s="122"/>
      <c r="D370" s="123" t="s">
        <v>72</v>
      </c>
      <c r="E370" s="155" t="s">
        <v>654</v>
      </c>
      <c r="F370" s="155" t="s">
        <v>655</v>
      </c>
      <c r="I370" s="125"/>
      <c r="J370" s="156">
        <f>BK370</f>
        <v>0</v>
      </c>
      <c r="L370" s="122"/>
      <c r="M370" s="127"/>
      <c r="P370" s="128">
        <f>SUM(P371:P378)</f>
        <v>0</v>
      </c>
      <c r="R370" s="128">
        <f>SUM(R371:R378)</f>
        <v>8.4999999999999992E-2</v>
      </c>
      <c r="T370" s="129">
        <f>SUM(T371:T378)</f>
        <v>0</v>
      </c>
      <c r="AR370" s="123" t="s">
        <v>117</v>
      </c>
      <c r="AT370" s="130" t="s">
        <v>72</v>
      </c>
      <c r="AU370" s="130" t="s">
        <v>81</v>
      </c>
      <c r="AY370" s="123" t="s">
        <v>111</v>
      </c>
      <c r="BK370" s="131">
        <f>SUM(BK371:BK378)</f>
        <v>0</v>
      </c>
    </row>
    <row r="371" spans="2:65" s="1" customFormat="1" ht="24.2" customHeight="1" x14ac:dyDescent="0.2">
      <c r="B371" s="31"/>
      <c r="C371" s="132" t="s">
        <v>646</v>
      </c>
      <c r="D371" s="132" t="s">
        <v>112</v>
      </c>
      <c r="E371" s="133" t="s">
        <v>656</v>
      </c>
      <c r="F371" s="134" t="s">
        <v>657</v>
      </c>
      <c r="G371" s="135" t="s">
        <v>151</v>
      </c>
      <c r="H371" s="136">
        <v>78</v>
      </c>
      <c r="I371" s="137"/>
      <c r="J371" s="138">
        <f>ROUND(I371*H371,2)</f>
        <v>0</v>
      </c>
      <c r="K371" s="139"/>
      <c r="L371" s="31"/>
      <c r="M371" s="140" t="s">
        <v>1</v>
      </c>
      <c r="N371" s="141" t="s">
        <v>39</v>
      </c>
      <c r="P371" s="142">
        <f>O371*H371</f>
        <v>0</v>
      </c>
      <c r="Q371" s="142">
        <v>0</v>
      </c>
      <c r="R371" s="142">
        <f>Q371*H371</f>
        <v>0</v>
      </c>
      <c r="S371" s="142">
        <v>0</v>
      </c>
      <c r="T371" s="143">
        <f>S371*H371</f>
        <v>0</v>
      </c>
      <c r="AR371" s="144" t="s">
        <v>233</v>
      </c>
      <c r="AT371" s="144" t="s">
        <v>112</v>
      </c>
      <c r="AU371" s="144" t="s">
        <v>117</v>
      </c>
      <c r="AY371" s="16" t="s">
        <v>111</v>
      </c>
      <c r="BE371" s="145">
        <f>IF(N371="základná",J371,0)</f>
        <v>0</v>
      </c>
      <c r="BF371" s="145">
        <f>IF(N371="znížená",J371,0)</f>
        <v>0</v>
      </c>
      <c r="BG371" s="145">
        <f>IF(N371="zákl. prenesená",J371,0)</f>
        <v>0</v>
      </c>
      <c r="BH371" s="145">
        <f>IF(N371="zníž. prenesená",J371,0)</f>
        <v>0</v>
      </c>
      <c r="BI371" s="145">
        <f>IF(N371="nulová",J371,0)</f>
        <v>0</v>
      </c>
      <c r="BJ371" s="16" t="s">
        <v>117</v>
      </c>
      <c r="BK371" s="145">
        <f>ROUND(I371*H371,2)</f>
        <v>0</v>
      </c>
      <c r="BL371" s="16" t="s">
        <v>233</v>
      </c>
      <c r="BM371" s="144" t="s">
        <v>658</v>
      </c>
    </row>
    <row r="372" spans="2:65" s="12" customFormat="1" x14ac:dyDescent="0.2">
      <c r="B372" s="157"/>
      <c r="D372" s="158" t="s">
        <v>153</v>
      </c>
      <c r="E372" s="159" t="s">
        <v>1</v>
      </c>
      <c r="F372" s="160" t="s">
        <v>659</v>
      </c>
      <c r="H372" s="161">
        <v>78</v>
      </c>
      <c r="I372" s="162"/>
      <c r="L372" s="157"/>
      <c r="M372" s="163"/>
      <c r="T372" s="164"/>
      <c r="AT372" s="159" t="s">
        <v>153</v>
      </c>
      <c r="AU372" s="159" t="s">
        <v>117</v>
      </c>
      <c r="AV372" s="12" t="s">
        <v>117</v>
      </c>
      <c r="AW372" s="12" t="s">
        <v>30</v>
      </c>
      <c r="AX372" s="12" t="s">
        <v>81</v>
      </c>
      <c r="AY372" s="159" t="s">
        <v>111</v>
      </c>
    </row>
    <row r="373" spans="2:65" s="1" customFormat="1" ht="16.5" customHeight="1" x14ac:dyDescent="0.2">
      <c r="B373" s="31"/>
      <c r="C373" s="178" t="s">
        <v>660</v>
      </c>
      <c r="D373" s="178" t="s">
        <v>253</v>
      </c>
      <c r="E373" s="179" t="s">
        <v>661</v>
      </c>
      <c r="F373" s="180" t="s">
        <v>662</v>
      </c>
      <c r="G373" s="181" t="s">
        <v>245</v>
      </c>
      <c r="H373" s="182">
        <v>2.3E-2</v>
      </c>
      <c r="I373" s="137"/>
      <c r="J373" s="183">
        <f>ROUND(I373*H373,2)</f>
        <v>0</v>
      </c>
      <c r="K373" s="184"/>
      <c r="L373" s="185"/>
      <c r="M373" s="186" t="s">
        <v>1</v>
      </c>
      <c r="N373" s="187" t="s">
        <v>39</v>
      </c>
      <c r="P373" s="142">
        <f>O373*H373</f>
        <v>0</v>
      </c>
      <c r="Q373" s="142">
        <v>1</v>
      </c>
      <c r="R373" s="142">
        <f>Q373*H373</f>
        <v>2.3E-2</v>
      </c>
      <c r="S373" s="142">
        <v>0</v>
      </c>
      <c r="T373" s="143">
        <f>S373*H373</f>
        <v>0</v>
      </c>
      <c r="AR373" s="144" t="s">
        <v>316</v>
      </c>
      <c r="AT373" s="144" t="s">
        <v>253</v>
      </c>
      <c r="AU373" s="144" t="s">
        <v>117</v>
      </c>
      <c r="AY373" s="16" t="s">
        <v>111</v>
      </c>
      <c r="BE373" s="145">
        <f>IF(N373="základná",J373,0)</f>
        <v>0</v>
      </c>
      <c r="BF373" s="145">
        <f>IF(N373="znížená",J373,0)</f>
        <v>0</v>
      </c>
      <c r="BG373" s="145">
        <f>IF(N373="zákl. prenesená",J373,0)</f>
        <v>0</v>
      </c>
      <c r="BH373" s="145">
        <f>IF(N373="zníž. prenesená",J373,0)</f>
        <v>0</v>
      </c>
      <c r="BI373" s="145">
        <f>IF(N373="nulová",J373,0)</f>
        <v>0</v>
      </c>
      <c r="BJ373" s="16" t="s">
        <v>117</v>
      </c>
      <c r="BK373" s="145">
        <f>ROUND(I373*H373,2)</f>
        <v>0</v>
      </c>
      <c r="BL373" s="16" t="s">
        <v>233</v>
      </c>
      <c r="BM373" s="144" t="s">
        <v>663</v>
      </c>
    </row>
    <row r="374" spans="2:65" s="12" customFormat="1" x14ac:dyDescent="0.2">
      <c r="B374" s="157"/>
      <c r="D374" s="158" t="s">
        <v>153</v>
      </c>
      <c r="F374" s="160" t="s">
        <v>664</v>
      </c>
      <c r="H374" s="161">
        <v>2.3E-2</v>
      </c>
      <c r="I374" s="162"/>
      <c r="L374" s="157"/>
      <c r="M374" s="163"/>
      <c r="T374" s="164"/>
      <c r="AT374" s="159" t="s">
        <v>153</v>
      </c>
      <c r="AU374" s="159" t="s">
        <v>117</v>
      </c>
      <c r="AV374" s="12" t="s">
        <v>117</v>
      </c>
      <c r="AW374" s="12" t="s">
        <v>4</v>
      </c>
      <c r="AX374" s="12" t="s">
        <v>81</v>
      </c>
      <c r="AY374" s="159" t="s">
        <v>111</v>
      </c>
    </row>
    <row r="375" spans="2:65" s="1" customFormat="1" ht="24.2" customHeight="1" x14ac:dyDescent="0.2">
      <c r="B375" s="31"/>
      <c r="C375" s="132" t="s">
        <v>665</v>
      </c>
      <c r="D375" s="132" t="s">
        <v>112</v>
      </c>
      <c r="E375" s="133" t="s">
        <v>666</v>
      </c>
      <c r="F375" s="134" t="s">
        <v>667</v>
      </c>
      <c r="G375" s="135" t="s">
        <v>151</v>
      </c>
      <c r="H375" s="136">
        <v>156.1</v>
      </c>
      <c r="I375" s="137"/>
      <c r="J375" s="138">
        <f>ROUND(I375*H375,2)</f>
        <v>0</v>
      </c>
      <c r="K375" s="139"/>
      <c r="L375" s="31"/>
      <c r="M375" s="140" t="s">
        <v>1</v>
      </c>
      <c r="N375" s="141" t="s">
        <v>39</v>
      </c>
      <c r="P375" s="142">
        <f>O375*H375</f>
        <v>0</v>
      </c>
      <c r="Q375" s="142">
        <v>0</v>
      </c>
      <c r="R375" s="142">
        <f>Q375*H375</f>
        <v>0</v>
      </c>
      <c r="S375" s="142">
        <v>0</v>
      </c>
      <c r="T375" s="143">
        <f>S375*H375</f>
        <v>0</v>
      </c>
      <c r="AR375" s="144" t="s">
        <v>233</v>
      </c>
      <c r="AT375" s="144" t="s">
        <v>112</v>
      </c>
      <c r="AU375" s="144" t="s">
        <v>117</v>
      </c>
      <c r="AY375" s="16" t="s">
        <v>111</v>
      </c>
      <c r="BE375" s="145">
        <f>IF(N375="základná",J375,0)</f>
        <v>0</v>
      </c>
      <c r="BF375" s="145">
        <f>IF(N375="znížená",J375,0)</f>
        <v>0</v>
      </c>
      <c r="BG375" s="145">
        <f>IF(N375="zákl. prenesená",J375,0)</f>
        <v>0</v>
      </c>
      <c r="BH375" s="145">
        <f>IF(N375="zníž. prenesená",J375,0)</f>
        <v>0</v>
      </c>
      <c r="BI375" s="145">
        <f>IF(N375="nulová",J375,0)</f>
        <v>0</v>
      </c>
      <c r="BJ375" s="16" t="s">
        <v>117</v>
      </c>
      <c r="BK375" s="145">
        <f>ROUND(I375*H375,2)</f>
        <v>0</v>
      </c>
      <c r="BL375" s="16" t="s">
        <v>233</v>
      </c>
      <c r="BM375" s="144" t="s">
        <v>668</v>
      </c>
    </row>
    <row r="376" spans="2:65" s="12" customFormat="1" x14ac:dyDescent="0.2">
      <c r="B376" s="157"/>
      <c r="D376" s="158" t="s">
        <v>153</v>
      </c>
      <c r="E376" s="159" t="s">
        <v>1</v>
      </c>
      <c r="F376" s="160" t="s">
        <v>669</v>
      </c>
      <c r="H376" s="161">
        <v>156.1</v>
      </c>
      <c r="I376" s="162"/>
      <c r="L376" s="157"/>
      <c r="M376" s="163"/>
      <c r="T376" s="164"/>
      <c r="AT376" s="159" t="s">
        <v>153</v>
      </c>
      <c r="AU376" s="159" t="s">
        <v>117</v>
      </c>
      <c r="AV376" s="12" t="s">
        <v>117</v>
      </c>
      <c r="AW376" s="12" t="s">
        <v>30</v>
      </c>
      <c r="AX376" s="12" t="s">
        <v>81</v>
      </c>
      <c r="AY376" s="159" t="s">
        <v>111</v>
      </c>
    </row>
    <row r="377" spans="2:65" s="1" customFormat="1" ht="16.5" customHeight="1" x14ac:dyDescent="0.2">
      <c r="B377" s="31"/>
      <c r="C377" s="178" t="s">
        <v>670</v>
      </c>
      <c r="D377" s="178" t="s">
        <v>253</v>
      </c>
      <c r="E377" s="179" t="s">
        <v>671</v>
      </c>
      <c r="F377" s="180" t="s">
        <v>672</v>
      </c>
      <c r="G377" s="181" t="s">
        <v>245</v>
      </c>
      <c r="H377" s="182">
        <v>6.2E-2</v>
      </c>
      <c r="I377" s="137"/>
      <c r="J377" s="183">
        <f>ROUND(I377*H377,2)</f>
        <v>0</v>
      </c>
      <c r="K377" s="184"/>
      <c r="L377" s="185"/>
      <c r="M377" s="186" t="s">
        <v>1</v>
      </c>
      <c r="N377" s="187" t="s">
        <v>39</v>
      </c>
      <c r="P377" s="142">
        <f>O377*H377</f>
        <v>0</v>
      </c>
      <c r="Q377" s="142">
        <v>1</v>
      </c>
      <c r="R377" s="142">
        <f>Q377*H377</f>
        <v>6.2E-2</v>
      </c>
      <c r="S377" s="142">
        <v>0</v>
      </c>
      <c r="T377" s="143">
        <f>S377*H377</f>
        <v>0</v>
      </c>
      <c r="AR377" s="144" t="s">
        <v>316</v>
      </c>
      <c r="AT377" s="144" t="s">
        <v>253</v>
      </c>
      <c r="AU377" s="144" t="s">
        <v>117</v>
      </c>
      <c r="AY377" s="16" t="s">
        <v>111</v>
      </c>
      <c r="BE377" s="145">
        <f>IF(N377="základná",J377,0)</f>
        <v>0</v>
      </c>
      <c r="BF377" s="145">
        <f>IF(N377="znížená",J377,0)</f>
        <v>0</v>
      </c>
      <c r="BG377" s="145">
        <f>IF(N377="zákl. prenesená",J377,0)</f>
        <v>0</v>
      </c>
      <c r="BH377" s="145">
        <f>IF(N377="zníž. prenesená",J377,0)</f>
        <v>0</v>
      </c>
      <c r="BI377" s="145">
        <f>IF(N377="nulová",J377,0)</f>
        <v>0</v>
      </c>
      <c r="BJ377" s="16" t="s">
        <v>117</v>
      </c>
      <c r="BK377" s="145">
        <f>ROUND(I377*H377,2)</f>
        <v>0</v>
      </c>
      <c r="BL377" s="16" t="s">
        <v>233</v>
      </c>
      <c r="BM377" s="144" t="s">
        <v>673</v>
      </c>
    </row>
    <row r="378" spans="2:65" s="12" customFormat="1" x14ac:dyDescent="0.2">
      <c r="B378" s="157"/>
      <c r="D378" s="158" t="s">
        <v>153</v>
      </c>
      <c r="F378" s="160" t="s">
        <v>674</v>
      </c>
      <c r="H378" s="161">
        <v>6.2E-2</v>
      </c>
      <c r="I378" s="162"/>
      <c r="L378" s="157"/>
      <c r="M378" s="163"/>
      <c r="T378" s="164"/>
      <c r="AT378" s="159" t="s">
        <v>153</v>
      </c>
      <c r="AU378" s="159" t="s">
        <v>117</v>
      </c>
      <c r="AV378" s="12" t="s">
        <v>117</v>
      </c>
      <c r="AW378" s="12" t="s">
        <v>4</v>
      </c>
      <c r="AX378" s="12" t="s">
        <v>81</v>
      </c>
      <c r="AY378" s="159" t="s">
        <v>111</v>
      </c>
    </row>
    <row r="379" spans="2:65" s="10" customFormat="1" ht="25.9" customHeight="1" x14ac:dyDescent="0.2">
      <c r="B379" s="122"/>
      <c r="D379" s="123" t="s">
        <v>72</v>
      </c>
      <c r="E379" s="124" t="s">
        <v>253</v>
      </c>
      <c r="F379" s="124" t="s">
        <v>675</v>
      </c>
      <c r="I379" s="125"/>
      <c r="J379" s="126">
        <f>BK379</f>
        <v>0</v>
      </c>
      <c r="L379" s="122"/>
      <c r="M379" s="127"/>
      <c r="P379" s="128">
        <f>P380</f>
        <v>0</v>
      </c>
      <c r="R379" s="128">
        <f>R380</f>
        <v>0.55199999999999994</v>
      </c>
      <c r="T379" s="129">
        <f>T380</f>
        <v>0</v>
      </c>
      <c r="AR379" s="123" t="s">
        <v>122</v>
      </c>
      <c r="AT379" s="130" t="s">
        <v>72</v>
      </c>
      <c r="AU379" s="130" t="s">
        <v>73</v>
      </c>
      <c r="AY379" s="123" t="s">
        <v>111</v>
      </c>
      <c r="BK379" s="131">
        <f>BK380</f>
        <v>0</v>
      </c>
    </row>
    <row r="380" spans="2:65" s="10" customFormat="1" ht="22.7" customHeight="1" x14ac:dyDescent="0.2">
      <c r="B380" s="122"/>
      <c r="D380" s="123" t="s">
        <v>72</v>
      </c>
      <c r="E380" s="155" t="s">
        <v>676</v>
      </c>
      <c r="F380" s="155" t="s">
        <v>677</v>
      </c>
      <c r="I380" s="125"/>
      <c r="J380" s="156">
        <f>BK380</f>
        <v>0</v>
      </c>
      <c r="L380" s="122"/>
      <c r="M380" s="127"/>
      <c r="P380" s="128">
        <f>SUM(P381:P384)</f>
        <v>0</v>
      </c>
      <c r="R380" s="128">
        <f>SUM(R381:R384)</f>
        <v>0.55199999999999994</v>
      </c>
      <c r="T380" s="129">
        <f>SUM(T381:T384)</f>
        <v>0</v>
      </c>
      <c r="AR380" s="123" t="s">
        <v>122</v>
      </c>
      <c r="AT380" s="130" t="s">
        <v>72</v>
      </c>
      <c r="AU380" s="130" t="s">
        <v>81</v>
      </c>
      <c r="AY380" s="123" t="s">
        <v>111</v>
      </c>
      <c r="BK380" s="131">
        <f>SUM(BK381:BK384)</f>
        <v>0</v>
      </c>
    </row>
    <row r="381" spans="2:65" s="1" customFormat="1" ht="24.2" customHeight="1" x14ac:dyDescent="0.2">
      <c r="B381" s="31"/>
      <c r="C381" s="132" t="s">
        <v>678</v>
      </c>
      <c r="D381" s="132" t="s">
        <v>112</v>
      </c>
      <c r="E381" s="133" t="s">
        <v>679</v>
      </c>
      <c r="F381" s="134" t="s">
        <v>680</v>
      </c>
      <c r="G381" s="135" t="s">
        <v>167</v>
      </c>
      <c r="H381" s="136">
        <v>12</v>
      </c>
      <c r="I381" s="137"/>
      <c r="J381" s="138">
        <f>ROUND(I381*H381,2)</f>
        <v>0</v>
      </c>
      <c r="K381" s="139"/>
      <c r="L381" s="31"/>
      <c r="M381" s="140" t="s">
        <v>1</v>
      </c>
      <c r="N381" s="141" t="s">
        <v>39</v>
      </c>
      <c r="P381" s="142">
        <f>O381*H381</f>
        <v>0</v>
      </c>
      <c r="Q381" s="142">
        <v>0</v>
      </c>
      <c r="R381" s="142">
        <f>Q381*H381</f>
        <v>0</v>
      </c>
      <c r="S381" s="142">
        <v>0</v>
      </c>
      <c r="T381" s="143">
        <f>S381*H381</f>
        <v>0</v>
      </c>
      <c r="AR381" s="144" t="s">
        <v>479</v>
      </c>
      <c r="AT381" s="144" t="s">
        <v>112</v>
      </c>
      <c r="AU381" s="144" t="s">
        <v>117</v>
      </c>
      <c r="AY381" s="16" t="s">
        <v>111</v>
      </c>
      <c r="BE381" s="145">
        <f>IF(N381="základná",J381,0)</f>
        <v>0</v>
      </c>
      <c r="BF381" s="145">
        <f>IF(N381="znížená",J381,0)</f>
        <v>0</v>
      </c>
      <c r="BG381" s="145">
        <f>IF(N381="zákl. prenesená",J381,0)</f>
        <v>0</v>
      </c>
      <c r="BH381" s="145">
        <f>IF(N381="zníž. prenesená",J381,0)</f>
        <v>0</v>
      </c>
      <c r="BI381" s="145">
        <f>IF(N381="nulová",J381,0)</f>
        <v>0</v>
      </c>
      <c r="BJ381" s="16" t="s">
        <v>117</v>
      </c>
      <c r="BK381" s="145">
        <f>ROUND(I381*H381,2)</f>
        <v>0</v>
      </c>
      <c r="BL381" s="16" t="s">
        <v>479</v>
      </c>
      <c r="BM381" s="144" t="s">
        <v>681</v>
      </c>
    </row>
    <row r="382" spans="2:65" s="12" customFormat="1" x14ac:dyDescent="0.2">
      <c r="B382" s="157"/>
      <c r="D382" s="158" t="s">
        <v>153</v>
      </c>
      <c r="E382" s="159" t="s">
        <v>1</v>
      </c>
      <c r="F382" s="160" t="s">
        <v>682</v>
      </c>
      <c r="H382" s="161">
        <v>12</v>
      </c>
      <c r="I382" s="162"/>
      <c r="L382" s="157"/>
      <c r="M382" s="163"/>
      <c r="T382" s="164"/>
      <c r="AT382" s="159" t="s">
        <v>153</v>
      </c>
      <c r="AU382" s="159" t="s">
        <v>117</v>
      </c>
      <c r="AV382" s="12" t="s">
        <v>117</v>
      </c>
      <c r="AW382" s="12" t="s">
        <v>30</v>
      </c>
      <c r="AX382" s="12" t="s">
        <v>81</v>
      </c>
      <c r="AY382" s="159" t="s">
        <v>111</v>
      </c>
    </row>
    <row r="383" spans="2:65" s="1" customFormat="1" ht="44.25" customHeight="1" x14ac:dyDescent="0.2">
      <c r="B383" s="31"/>
      <c r="C383" s="178" t="s">
        <v>683</v>
      </c>
      <c r="D383" s="178" t="s">
        <v>253</v>
      </c>
      <c r="E383" s="179" t="s">
        <v>684</v>
      </c>
      <c r="F383" s="180" t="s">
        <v>685</v>
      </c>
      <c r="G383" s="181" t="s">
        <v>432</v>
      </c>
      <c r="H383" s="182">
        <v>12</v>
      </c>
      <c r="I383" s="137"/>
      <c r="J383" s="183">
        <f>ROUND(I383*H383,2)</f>
        <v>0</v>
      </c>
      <c r="K383" s="184"/>
      <c r="L383" s="185"/>
      <c r="M383" s="186" t="s">
        <v>1</v>
      </c>
      <c r="N383" s="187" t="s">
        <v>39</v>
      </c>
      <c r="P383" s="142">
        <f>O383*H383</f>
        <v>0</v>
      </c>
      <c r="Q383" s="142">
        <v>3.7999999999999999E-2</v>
      </c>
      <c r="R383" s="142">
        <f>Q383*H383</f>
        <v>0.45599999999999996</v>
      </c>
      <c r="S383" s="142">
        <v>0</v>
      </c>
      <c r="T383" s="143">
        <f>S383*H383</f>
        <v>0</v>
      </c>
      <c r="AR383" s="144" t="s">
        <v>686</v>
      </c>
      <c r="AT383" s="144" t="s">
        <v>253</v>
      </c>
      <c r="AU383" s="144" t="s">
        <v>117</v>
      </c>
      <c r="AY383" s="16" t="s">
        <v>111</v>
      </c>
      <c r="BE383" s="145">
        <f>IF(N383="základná",J383,0)</f>
        <v>0</v>
      </c>
      <c r="BF383" s="145">
        <f>IF(N383="znížená",J383,0)</f>
        <v>0</v>
      </c>
      <c r="BG383" s="145">
        <f>IF(N383="zákl. prenesená",J383,0)</f>
        <v>0</v>
      </c>
      <c r="BH383" s="145">
        <f>IF(N383="zníž. prenesená",J383,0)</f>
        <v>0</v>
      </c>
      <c r="BI383" s="145">
        <f>IF(N383="nulová",J383,0)</f>
        <v>0</v>
      </c>
      <c r="BJ383" s="16" t="s">
        <v>117</v>
      </c>
      <c r="BK383" s="145">
        <f>ROUND(I383*H383,2)</f>
        <v>0</v>
      </c>
      <c r="BL383" s="16" t="s">
        <v>479</v>
      </c>
      <c r="BM383" s="144" t="s">
        <v>687</v>
      </c>
    </row>
    <row r="384" spans="2:65" s="1" customFormat="1" ht="33" customHeight="1" x14ac:dyDescent="0.2">
      <c r="B384" s="31"/>
      <c r="C384" s="178" t="s">
        <v>688</v>
      </c>
      <c r="D384" s="178" t="s">
        <v>253</v>
      </c>
      <c r="E384" s="179" t="s">
        <v>689</v>
      </c>
      <c r="F384" s="180" t="s">
        <v>690</v>
      </c>
      <c r="G384" s="181" t="s">
        <v>432</v>
      </c>
      <c r="H384" s="182">
        <v>12</v>
      </c>
      <c r="I384" s="137"/>
      <c r="J384" s="183">
        <f>ROUND(I384*H384,2)</f>
        <v>0</v>
      </c>
      <c r="K384" s="184"/>
      <c r="L384" s="185"/>
      <c r="M384" s="188" t="s">
        <v>1</v>
      </c>
      <c r="N384" s="189" t="s">
        <v>39</v>
      </c>
      <c r="O384" s="148"/>
      <c r="P384" s="149">
        <f>O384*H384</f>
        <v>0</v>
      </c>
      <c r="Q384" s="149">
        <v>8.0000000000000002E-3</v>
      </c>
      <c r="R384" s="149">
        <f>Q384*H384</f>
        <v>9.6000000000000002E-2</v>
      </c>
      <c r="S384" s="149">
        <v>0</v>
      </c>
      <c r="T384" s="150">
        <f>S384*H384</f>
        <v>0</v>
      </c>
      <c r="AR384" s="144" t="s">
        <v>686</v>
      </c>
      <c r="AT384" s="144" t="s">
        <v>253</v>
      </c>
      <c r="AU384" s="144" t="s">
        <v>117</v>
      </c>
      <c r="AY384" s="16" t="s">
        <v>111</v>
      </c>
      <c r="BE384" s="145">
        <f>IF(N384="základná",J384,0)</f>
        <v>0</v>
      </c>
      <c r="BF384" s="145">
        <f>IF(N384="znížená",J384,0)</f>
        <v>0</v>
      </c>
      <c r="BG384" s="145">
        <f>IF(N384="zákl. prenesená",J384,0)</f>
        <v>0</v>
      </c>
      <c r="BH384" s="145">
        <f>IF(N384="zníž. prenesená",J384,0)</f>
        <v>0</v>
      </c>
      <c r="BI384" s="145">
        <f>IF(N384="nulová",J384,0)</f>
        <v>0</v>
      </c>
      <c r="BJ384" s="16" t="s">
        <v>117</v>
      </c>
      <c r="BK384" s="145">
        <f>ROUND(I384*H384,2)</f>
        <v>0</v>
      </c>
      <c r="BL384" s="16" t="s">
        <v>479</v>
      </c>
      <c r="BM384" s="144" t="s">
        <v>691</v>
      </c>
    </row>
    <row r="385" spans="2:12" s="1" customFormat="1" ht="6.95" customHeight="1" x14ac:dyDescent="0.2">
      <c r="B385" s="46"/>
      <c r="C385" s="47"/>
      <c r="D385" s="47"/>
      <c r="E385" s="47"/>
      <c r="F385" s="47"/>
      <c r="G385" s="47"/>
      <c r="H385" s="47"/>
      <c r="I385" s="47"/>
      <c r="J385" s="47"/>
      <c r="K385" s="47"/>
      <c r="L385" s="31"/>
    </row>
  </sheetData>
  <sheetProtection formatColumns="0" formatRows="0" autoFilter="0"/>
  <autoFilter ref="C127:K384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5"/>
  <sheetViews>
    <sheetView showGridLines="0" tabSelected="1" topLeftCell="A95" workbookViewId="0">
      <selection activeCell="I123" sqref="I12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3" max="43" width="0" hidden="1" customWidth="1"/>
    <col min="44" max="65" width="9.33203125" hidden="1" customWidth="1"/>
    <col min="66" max="66" width="0" hidden="1" customWidth="1"/>
  </cols>
  <sheetData>
    <row r="2" spans="2:46" ht="36.950000000000003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88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 x14ac:dyDescent="0.2">
      <c r="B4" s="19"/>
      <c r="D4" s="20" t="s">
        <v>89</v>
      </c>
      <c r="L4" s="19"/>
      <c r="M4" s="90" t="s">
        <v>9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4" t="str">
        <f>'Rekapitulácia stavby'!K6</f>
        <v>Nové zastávky MHD Petržalka (Panónska)</v>
      </c>
      <c r="F7" s="245"/>
      <c r="G7" s="245"/>
      <c r="H7" s="245"/>
      <c r="L7" s="19"/>
    </row>
    <row r="8" spans="2:46" s="1" customFormat="1" ht="12" customHeight="1" x14ac:dyDescent="0.2">
      <c r="B8" s="31"/>
      <c r="D8" s="26" t="s">
        <v>90</v>
      </c>
      <c r="L8" s="31"/>
    </row>
    <row r="9" spans="2:46" s="1" customFormat="1" ht="16.5" customHeight="1" x14ac:dyDescent="0.2">
      <c r="B9" s="31"/>
      <c r="E9" s="242" t="s">
        <v>692</v>
      </c>
      <c r="F9" s="243"/>
      <c r="G9" s="243"/>
      <c r="H9" s="243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1. 11. 2022</v>
      </c>
      <c r="L12" s="31"/>
    </row>
    <row r="13" spans="2:46" s="1" customFormat="1" ht="10.7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7" t="str">
        <f>'Rekapitulácia stavby'!E14</f>
        <v>Vyplň údaj</v>
      </c>
      <c r="F18" s="248"/>
      <c r="G18" s="248"/>
      <c r="H18" s="248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 x14ac:dyDescent="0.2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32</v>
      </c>
      <c r="L26" s="31"/>
    </row>
    <row r="27" spans="2:12" s="7" customFormat="1" ht="16.5" customHeight="1" x14ac:dyDescent="0.2">
      <c r="B27" s="91"/>
      <c r="E27" s="249" t="s">
        <v>1</v>
      </c>
      <c r="F27" s="249"/>
      <c r="G27" s="249"/>
      <c r="H27" s="249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33</v>
      </c>
      <c r="J30" s="68">
        <f>ROUND(J120,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 x14ac:dyDescent="0.2">
      <c r="B33" s="31"/>
      <c r="D33" s="57" t="s">
        <v>37</v>
      </c>
      <c r="E33" s="36" t="s">
        <v>38</v>
      </c>
      <c r="F33" s="93">
        <f>ROUND((SUM(BE120:BE174)),  2)</f>
        <v>0</v>
      </c>
      <c r="G33" s="94"/>
      <c r="H33" s="94"/>
      <c r="I33" s="95">
        <v>0.2</v>
      </c>
      <c r="J33" s="93">
        <f>ROUND(((SUM(BE120:BE174))*I33),  2)</f>
        <v>0</v>
      </c>
      <c r="L33" s="31"/>
    </row>
    <row r="34" spans="2:12" s="1" customFormat="1" ht="14.45" customHeight="1" x14ac:dyDescent="0.2">
      <c r="B34" s="31"/>
      <c r="E34" s="36" t="s">
        <v>39</v>
      </c>
      <c r="F34" s="93">
        <f>ROUND((SUM(BF120:BF174)),  2)</f>
        <v>0</v>
      </c>
      <c r="G34" s="94"/>
      <c r="H34" s="94"/>
      <c r="I34" s="95">
        <v>0.2</v>
      </c>
      <c r="J34" s="93">
        <f>ROUND(((SUM(BF120:BF174))*I34),  2)</f>
        <v>0</v>
      </c>
      <c r="L34" s="31"/>
    </row>
    <row r="35" spans="2:12" s="1" customFormat="1" ht="14.45" hidden="1" customHeight="1" x14ac:dyDescent="0.2">
      <c r="B35" s="31"/>
      <c r="E35" s="26" t="s">
        <v>40</v>
      </c>
      <c r="F35" s="96">
        <f>ROUND((SUM(BG120:BG174)),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41</v>
      </c>
      <c r="F36" s="96">
        <f>ROUND((SUM(BH120:BH174)),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42</v>
      </c>
      <c r="F37" s="93">
        <f>ROUND((SUM(BI120:BI174)),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ROUND(J120, 2)*1.23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92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4" t="str">
        <f>E7</f>
        <v>Nové zastávky MHD Petržalka (Panónska)</v>
      </c>
      <c r="F85" s="245"/>
      <c r="G85" s="245"/>
      <c r="H85" s="245"/>
      <c r="L85" s="31"/>
    </row>
    <row r="86" spans="2:47" s="1" customFormat="1" ht="12" customHeight="1" x14ac:dyDescent="0.2">
      <c r="B86" s="31"/>
      <c r="C86" s="26" t="s">
        <v>90</v>
      </c>
      <c r="L86" s="31"/>
    </row>
    <row r="87" spans="2:47" s="1" customFormat="1" ht="16.5" customHeight="1" x14ac:dyDescent="0.2">
      <c r="B87" s="31"/>
      <c r="E87" s="242" t="str">
        <f>E9</f>
        <v>SO 13 - Úprava VO na Panónskej</v>
      </c>
      <c r="F87" s="243"/>
      <c r="G87" s="243"/>
      <c r="H87" s="243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Bratislava - Petržalka</v>
      </c>
      <c r="I89" s="26" t="s">
        <v>21</v>
      </c>
      <c r="J89" s="54" t="str">
        <f>IF(J12="","",J12)</f>
        <v>1. 11. 2022</v>
      </c>
      <c r="L89" s="31"/>
    </row>
    <row r="90" spans="2:47" s="1" customFormat="1" ht="6.95" customHeight="1" x14ac:dyDescent="0.2">
      <c r="B90" s="31"/>
      <c r="L90" s="31"/>
    </row>
    <row r="91" spans="2:47" s="1" customFormat="1" ht="15.2" customHeight="1" x14ac:dyDescent="0.2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7" customHeight="1" x14ac:dyDescent="0.2">
      <c r="B96" s="31"/>
      <c r="C96" s="108" t="s">
        <v>95</v>
      </c>
      <c r="J96" s="68">
        <f>J120</f>
        <v>0</v>
      </c>
      <c r="L96" s="31"/>
      <c r="AU96" s="16" t="s">
        <v>96</v>
      </c>
    </row>
    <row r="97" spans="2:12" s="8" customFormat="1" ht="24.95" customHeight="1" x14ac:dyDescent="0.2">
      <c r="B97" s="109"/>
      <c r="D97" s="110" t="s">
        <v>144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11" customFormat="1" ht="19.899999999999999" customHeight="1" x14ac:dyDescent="0.2">
      <c r="B98" s="151"/>
      <c r="D98" s="152" t="s">
        <v>693</v>
      </c>
      <c r="E98" s="153"/>
      <c r="F98" s="153"/>
      <c r="G98" s="153"/>
      <c r="H98" s="153"/>
      <c r="I98" s="153"/>
      <c r="J98" s="154">
        <f>J122</f>
        <v>0</v>
      </c>
      <c r="L98" s="151"/>
    </row>
    <row r="99" spans="2:12" s="11" customFormat="1" ht="19.899999999999999" customHeight="1" x14ac:dyDescent="0.2">
      <c r="B99" s="151"/>
      <c r="D99" s="152" t="s">
        <v>694</v>
      </c>
      <c r="E99" s="153"/>
      <c r="F99" s="153"/>
      <c r="G99" s="153"/>
      <c r="H99" s="153"/>
      <c r="I99" s="153"/>
      <c r="J99" s="154">
        <f>J163</f>
        <v>0</v>
      </c>
      <c r="L99" s="151"/>
    </row>
    <row r="100" spans="2:12" s="11" customFormat="1" ht="14.85" customHeight="1" x14ac:dyDescent="0.2">
      <c r="B100" s="151"/>
      <c r="D100" s="152" t="s">
        <v>695</v>
      </c>
      <c r="E100" s="153"/>
      <c r="F100" s="153"/>
      <c r="G100" s="153"/>
      <c r="H100" s="153"/>
      <c r="I100" s="153"/>
      <c r="J100" s="154">
        <f>J172</f>
        <v>0</v>
      </c>
      <c r="L100" s="151"/>
    </row>
    <row r="101" spans="2:12" s="1" customFormat="1" ht="21.75" customHeight="1" x14ac:dyDescent="0.2">
      <c r="B101" s="31"/>
      <c r="L101" s="31"/>
    </row>
    <row r="102" spans="2:12" s="1" customFormat="1" ht="6.95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12" s="1" customFormat="1" ht="6.95" customHeight="1" x14ac:dyDescent="0.2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12" s="1" customFormat="1" ht="24.95" customHeight="1" x14ac:dyDescent="0.2">
      <c r="B107" s="31"/>
      <c r="C107" s="20" t="s">
        <v>98</v>
      </c>
      <c r="L107" s="31"/>
    </row>
    <row r="108" spans="2:12" s="1" customFormat="1" ht="6.95" customHeight="1" x14ac:dyDescent="0.2">
      <c r="B108" s="31"/>
      <c r="L108" s="31"/>
    </row>
    <row r="109" spans="2:12" s="1" customFormat="1" ht="12" customHeight="1" x14ac:dyDescent="0.2">
      <c r="B109" s="31"/>
      <c r="C109" s="26" t="s">
        <v>15</v>
      </c>
      <c r="L109" s="31"/>
    </row>
    <row r="110" spans="2:12" s="1" customFormat="1" ht="16.5" customHeight="1" x14ac:dyDescent="0.2">
      <c r="B110" s="31"/>
      <c r="E110" s="244" t="str">
        <f>E7</f>
        <v>Nové zastávky MHD Petržalka (Panónska)</v>
      </c>
      <c r="F110" s="245"/>
      <c r="G110" s="245"/>
      <c r="H110" s="245"/>
      <c r="L110" s="31"/>
    </row>
    <row r="111" spans="2:12" s="1" customFormat="1" ht="12" customHeight="1" x14ac:dyDescent="0.2">
      <c r="B111" s="31"/>
      <c r="C111" s="26" t="s">
        <v>90</v>
      </c>
      <c r="L111" s="31"/>
    </row>
    <row r="112" spans="2:12" s="1" customFormat="1" ht="16.5" customHeight="1" x14ac:dyDescent="0.2">
      <c r="B112" s="31"/>
      <c r="E112" s="242" t="str">
        <f>E9</f>
        <v>SO 13 - Úprava VO na Panónskej</v>
      </c>
      <c r="F112" s="243"/>
      <c r="G112" s="243"/>
      <c r="H112" s="243"/>
      <c r="L112" s="31"/>
    </row>
    <row r="113" spans="2:65" s="1" customFormat="1" ht="6.95" customHeight="1" x14ac:dyDescent="0.2">
      <c r="B113" s="31"/>
      <c r="L113" s="31"/>
    </row>
    <row r="114" spans="2:65" s="1" customFormat="1" ht="12" customHeight="1" x14ac:dyDescent="0.2">
      <c r="B114" s="31"/>
      <c r="C114" s="26" t="s">
        <v>19</v>
      </c>
      <c r="F114" s="24" t="str">
        <f>F12</f>
        <v>Bratislava - Petržalka</v>
      </c>
      <c r="I114" s="26" t="s">
        <v>21</v>
      </c>
      <c r="J114" s="54" t="str">
        <f>IF(J12="","",J12)</f>
        <v>1. 11. 2022</v>
      </c>
      <c r="L114" s="31"/>
    </row>
    <row r="115" spans="2:65" s="1" customFormat="1" ht="6.95" customHeight="1" x14ac:dyDescent="0.2">
      <c r="B115" s="31"/>
      <c r="L115" s="31"/>
    </row>
    <row r="116" spans="2:65" s="1" customFormat="1" ht="15.2" customHeight="1" x14ac:dyDescent="0.2">
      <c r="B116" s="31"/>
      <c r="C116" s="26" t="s">
        <v>23</v>
      </c>
      <c r="F116" s="24" t="str">
        <f>E15</f>
        <v xml:space="preserve"> </v>
      </c>
      <c r="I116" s="26" t="s">
        <v>29</v>
      </c>
      <c r="J116" s="29" t="str">
        <f>E21</f>
        <v xml:space="preserve"> </v>
      </c>
      <c r="L116" s="31"/>
    </row>
    <row r="117" spans="2:65" s="1" customFormat="1" ht="15.2" customHeight="1" x14ac:dyDescent="0.2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 x14ac:dyDescent="0.2">
      <c r="B118" s="31"/>
      <c r="L118" s="31"/>
    </row>
    <row r="119" spans="2:65" s="9" customFormat="1" ht="29.25" customHeight="1" x14ac:dyDescent="0.2">
      <c r="B119" s="113"/>
      <c r="C119" s="114" t="s">
        <v>99</v>
      </c>
      <c r="D119" s="115" t="s">
        <v>58</v>
      </c>
      <c r="E119" s="115" t="s">
        <v>54</v>
      </c>
      <c r="F119" s="115" t="s">
        <v>55</v>
      </c>
      <c r="G119" s="115" t="s">
        <v>100</v>
      </c>
      <c r="H119" s="115" t="s">
        <v>101</v>
      </c>
      <c r="I119" s="115" t="s">
        <v>102</v>
      </c>
      <c r="J119" s="116" t="s">
        <v>94</v>
      </c>
      <c r="K119" s="117" t="s">
        <v>103</v>
      </c>
      <c r="L119" s="113"/>
      <c r="M119" s="61" t="s">
        <v>1</v>
      </c>
      <c r="N119" s="62" t="s">
        <v>37</v>
      </c>
      <c r="O119" s="62" t="s">
        <v>104</v>
      </c>
      <c r="P119" s="62" t="s">
        <v>105</v>
      </c>
      <c r="Q119" s="62" t="s">
        <v>106</v>
      </c>
      <c r="R119" s="62" t="s">
        <v>107</v>
      </c>
      <c r="S119" s="62" t="s">
        <v>108</v>
      </c>
      <c r="T119" s="63" t="s">
        <v>109</v>
      </c>
    </row>
    <row r="120" spans="2:65" s="1" customFormat="1" ht="22.7" customHeight="1" x14ac:dyDescent="0.25">
      <c r="B120" s="31"/>
      <c r="C120" s="66" t="s">
        <v>95</v>
      </c>
      <c r="J120" s="118">
        <f>J121</f>
        <v>0</v>
      </c>
      <c r="L120" s="31"/>
      <c r="M120" s="64"/>
      <c r="N120" s="55"/>
      <c r="O120" s="55"/>
      <c r="P120" s="119">
        <f>P121</f>
        <v>0</v>
      </c>
      <c r="Q120" s="55"/>
      <c r="R120" s="119">
        <f>R121</f>
        <v>1.27416</v>
      </c>
      <c r="S120" s="55"/>
      <c r="T120" s="120">
        <f>T121</f>
        <v>0</v>
      </c>
      <c r="AT120" s="16" t="s">
        <v>72</v>
      </c>
      <c r="AU120" s="16" t="s">
        <v>96</v>
      </c>
      <c r="BK120" s="121">
        <f>BK121</f>
        <v>0</v>
      </c>
    </row>
    <row r="121" spans="2:65" s="10" customFormat="1" ht="25.9" customHeight="1" x14ac:dyDescent="0.2">
      <c r="B121" s="122"/>
      <c r="D121" s="123" t="s">
        <v>72</v>
      </c>
      <c r="E121" s="124" t="s">
        <v>253</v>
      </c>
      <c r="F121" s="124" t="s">
        <v>675</v>
      </c>
      <c r="I121" s="125"/>
      <c r="J121" s="126">
        <f>J122+J163</f>
        <v>0</v>
      </c>
      <c r="L121" s="122"/>
      <c r="M121" s="127"/>
      <c r="P121" s="128">
        <f>P122+P163</f>
        <v>0</v>
      </c>
      <c r="R121" s="128">
        <f>R122+R163</f>
        <v>1.27416</v>
      </c>
      <c r="T121" s="129">
        <f>T122+T163</f>
        <v>0</v>
      </c>
      <c r="AR121" s="123" t="s">
        <v>122</v>
      </c>
      <c r="AT121" s="130" t="s">
        <v>72</v>
      </c>
      <c r="AU121" s="130" t="s">
        <v>73</v>
      </c>
      <c r="AY121" s="123" t="s">
        <v>111</v>
      </c>
      <c r="BK121" s="131">
        <f>BK122+BK163</f>
        <v>0</v>
      </c>
    </row>
    <row r="122" spans="2:65" s="10" customFormat="1" ht="22.7" customHeight="1" x14ac:dyDescent="0.2">
      <c r="B122" s="122"/>
      <c r="D122" s="123" t="s">
        <v>72</v>
      </c>
      <c r="E122" s="155" t="s">
        <v>696</v>
      </c>
      <c r="F122" s="155" t="s">
        <v>697</v>
      </c>
      <c r="I122" s="125"/>
      <c r="J122" s="239">
        <f>SUM(J123:J162)</f>
        <v>0</v>
      </c>
      <c r="L122" s="122"/>
      <c r="M122" s="127"/>
      <c r="P122" s="128">
        <f>SUM(P123:P162)</f>
        <v>0</v>
      </c>
      <c r="R122" s="128">
        <f>SUM(R123:R162)</f>
        <v>1.27416</v>
      </c>
      <c r="T122" s="129">
        <f>SUM(T123:T162)</f>
        <v>0</v>
      </c>
      <c r="AR122" s="123" t="s">
        <v>122</v>
      </c>
      <c r="AT122" s="130" t="s">
        <v>72</v>
      </c>
      <c r="AU122" s="130" t="s">
        <v>81</v>
      </c>
      <c r="AY122" s="123" t="s">
        <v>111</v>
      </c>
      <c r="BK122" s="131">
        <f>SUM(BK123:BK162)</f>
        <v>0</v>
      </c>
    </row>
    <row r="123" spans="2:65" s="1" customFormat="1" ht="24.2" customHeight="1" x14ac:dyDescent="0.2">
      <c r="B123" s="31"/>
      <c r="C123" s="132" t="s">
        <v>81</v>
      </c>
      <c r="D123" s="132" t="s">
        <v>112</v>
      </c>
      <c r="E123" s="133" t="s">
        <v>698</v>
      </c>
      <c r="F123" s="134" t="s">
        <v>699</v>
      </c>
      <c r="G123" s="135" t="s">
        <v>167</v>
      </c>
      <c r="H123" s="136">
        <v>308</v>
      </c>
      <c r="I123" s="137"/>
      <c r="J123" s="241">
        <f t="shared" ref="J123:J162" si="0">ROUND(I123*H123,2)</f>
        <v>0</v>
      </c>
      <c r="K123" s="240"/>
      <c r="L123" s="139"/>
      <c r="M123" s="140" t="s">
        <v>1</v>
      </c>
      <c r="N123" s="141" t="s">
        <v>39</v>
      </c>
      <c r="P123" s="142">
        <f t="shared" ref="P123:P162" si="1">O123*H123</f>
        <v>0</v>
      </c>
      <c r="Q123" s="142">
        <v>0</v>
      </c>
      <c r="R123" s="142">
        <f t="shared" ref="R123:R162" si="2">Q123*H123</f>
        <v>0</v>
      </c>
      <c r="S123" s="142">
        <v>0</v>
      </c>
      <c r="T123" s="143">
        <f t="shared" ref="T123:T162" si="3">S123*H123</f>
        <v>0</v>
      </c>
      <c r="AR123" s="144" t="s">
        <v>479</v>
      </c>
      <c r="AT123" s="144" t="s">
        <v>112</v>
      </c>
      <c r="AU123" s="144" t="s">
        <v>117</v>
      </c>
      <c r="AY123" s="16" t="s">
        <v>111</v>
      </c>
      <c r="BE123" s="145">
        <f t="shared" ref="BE123:BE162" si="4">IF(N123="základná",J123,0)</f>
        <v>0</v>
      </c>
      <c r="BF123" s="145">
        <f t="shared" ref="BF123:BF162" si="5">IF(N123="znížená",J123,0)</f>
        <v>0</v>
      </c>
      <c r="BG123" s="145">
        <f t="shared" ref="BG123:BG162" si="6">IF(N123="zákl. prenesená",J123,0)</f>
        <v>0</v>
      </c>
      <c r="BH123" s="145">
        <f t="shared" ref="BH123:BH162" si="7">IF(N123="zníž. prenesená",J123,0)</f>
        <v>0</v>
      </c>
      <c r="BI123" s="145">
        <f t="shared" ref="BI123:BI162" si="8">IF(N123="nulová",J123,0)</f>
        <v>0</v>
      </c>
      <c r="BJ123" s="16" t="s">
        <v>117</v>
      </c>
      <c r="BK123" s="145">
        <f t="shared" ref="BK123:BK162" si="9">ROUND(I123*H123,2)</f>
        <v>0</v>
      </c>
      <c r="BL123" s="16" t="s">
        <v>479</v>
      </c>
      <c r="BM123" s="144" t="s">
        <v>700</v>
      </c>
    </row>
    <row r="124" spans="2:65" s="1" customFormat="1" ht="16.5" customHeight="1" x14ac:dyDescent="0.2">
      <c r="B124" s="31"/>
      <c r="C124" s="200" t="s">
        <v>117</v>
      </c>
      <c r="D124" s="200" t="s">
        <v>253</v>
      </c>
      <c r="E124" s="201" t="s">
        <v>701</v>
      </c>
      <c r="F124" s="202" t="s">
        <v>702</v>
      </c>
      <c r="G124" s="203" t="s">
        <v>167</v>
      </c>
      <c r="H124" s="204">
        <v>308</v>
      </c>
      <c r="I124" s="205"/>
      <c r="J124" s="206"/>
      <c r="K124" s="184"/>
      <c r="L124" s="185"/>
      <c r="M124" s="186" t="s">
        <v>1</v>
      </c>
      <c r="N124" s="187" t="s">
        <v>39</v>
      </c>
      <c r="P124" s="142">
        <f t="shared" si="1"/>
        <v>0</v>
      </c>
      <c r="Q124" s="142">
        <v>2.5000000000000001E-4</v>
      </c>
      <c r="R124" s="142">
        <f t="shared" si="2"/>
        <v>7.6999999999999999E-2</v>
      </c>
      <c r="S124" s="142">
        <v>0</v>
      </c>
      <c r="T124" s="143">
        <f t="shared" si="3"/>
        <v>0</v>
      </c>
      <c r="AR124" s="144" t="s">
        <v>703</v>
      </c>
      <c r="AT124" s="144" t="s">
        <v>253</v>
      </c>
      <c r="AU124" s="144" t="s">
        <v>117</v>
      </c>
      <c r="AY124" s="16" t="s">
        <v>111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6" t="s">
        <v>117</v>
      </c>
      <c r="BK124" s="145">
        <f t="shared" si="9"/>
        <v>0</v>
      </c>
      <c r="BL124" s="16" t="s">
        <v>703</v>
      </c>
      <c r="BM124" s="144" t="s">
        <v>704</v>
      </c>
    </row>
    <row r="125" spans="2:65" s="1" customFormat="1" ht="16.5" customHeight="1" x14ac:dyDescent="0.2">
      <c r="B125" s="31"/>
      <c r="C125" s="232">
        <v>2</v>
      </c>
      <c r="D125" s="232" t="s">
        <v>253</v>
      </c>
      <c r="E125" s="225"/>
      <c r="F125" s="224" t="s">
        <v>834</v>
      </c>
      <c r="G125" s="233" t="s">
        <v>835</v>
      </c>
      <c r="H125" s="234">
        <v>308</v>
      </c>
      <c r="I125" s="235"/>
      <c r="J125" s="238">
        <f t="shared" si="0"/>
        <v>0</v>
      </c>
      <c r="K125" s="184"/>
      <c r="L125" s="185"/>
      <c r="M125" s="186"/>
      <c r="N125" s="187"/>
      <c r="P125" s="142"/>
      <c r="Q125" s="142"/>
      <c r="R125" s="142"/>
      <c r="S125" s="142"/>
      <c r="T125" s="143"/>
      <c r="AR125" s="144"/>
      <c r="AT125" s="144"/>
      <c r="AU125" s="144"/>
      <c r="AY125" s="16"/>
      <c r="BE125" s="145"/>
      <c r="BF125" s="145"/>
      <c r="BG125" s="145"/>
      <c r="BH125" s="145"/>
      <c r="BI125" s="145"/>
      <c r="BJ125" s="16"/>
      <c r="BK125" s="145"/>
      <c r="BL125" s="16"/>
      <c r="BM125" s="144"/>
    </row>
    <row r="126" spans="2:65" s="1" customFormat="1" ht="16.5" customHeight="1" x14ac:dyDescent="0.2">
      <c r="B126" s="31"/>
      <c r="C126" s="132" t="s">
        <v>122</v>
      </c>
      <c r="D126" s="132" t="s">
        <v>112</v>
      </c>
      <c r="E126" s="133" t="s">
        <v>705</v>
      </c>
      <c r="F126" s="134" t="s">
        <v>706</v>
      </c>
      <c r="G126" s="135" t="s">
        <v>432</v>
      </c>
      <c r="H126" s="136">
        <v>11</v>
      </c>
      <c r="I126" s="137"/>
      <c r="J126" s="138">
        <f t="shared" si="0"/>
        <v>0</v>
      </c>
      <c r="K126" s="139"/>
      <c r="L126" s="31"/>
      <c r="M126" s="140" t="s">
        <v>1</v>
      </c>
      <c r="N126" s="141" t="s">
        <v>39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479</v>
      </c>
      <c r="AT126" s="144" t="s">
        <v>112</v>
      </c>
      <c r="AU126" s="144" t="s">
        <v>117</v>
      </c>
      <c r="AY126" s="16" t="s">
        <v>111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6" t="s">
        <v>117</v>
      </c>
      <c r="BK126" s="145">
        <f t="shared" si="9"/>
        <v>0</v>
      </c>
      <c r="BL126" s="16" t="s">
        <v>479</v>
      </c>
      <c r="BM126" s="144" t="s">
        <v>707</v>
      </c>
    </row>
    <row r="127" spans="2:65" s="1" customFormat="1" ht="24.2" customHeight="1" x14ac:dyDescent="0.2">
      <c r="B127" s="31"/>
      <c r="C127" s="200" t="s">
        <v>116</v>
      </c>
      <c r="D127" s="200" t="s">
        <v>253</v>
      </c>
      <c r="E127" s="201" t="s">
        <v>708</v>
      </c>
      <c r="F127" s="202" t="s">
        <v>709</v>
      </c>
      <c r="G127" s="203" t="s">
        <v>432</v>
      </c>
      <c r="H127" s="204">
        <v>3</v>
      </c>
      <c r="I127" s="205"/>
      <c r="J127" s="206"/>
      <c r="K127" s="184"/>
      <c r="L127" s="185"/>
      <c r="M127" s="186" t="s">
        <v>1</v>
      </c>
      <c r="N127" s="187" t="s">
        <v>39</v>
      </c>
      <c r="P127" s="142">
        <f t="shared" si="1"/>
        <v>0</v>
      </c>
      <c r="Q127" s="142">
        <v>6.1000000000000004E-3</v>
      </c>
      <c r="R127" s="142">
        <f t="shared" si="2"/>
        <v>1.83E-2</v>
      </c>
      <c r="S127" s="142">
        <v>0</v>
      </c>
      <c r="T127" s="143">
        <f t="shared" si="3"/>
        <v>0</v>
      </c>
      <c r="AR127" s="144" t="s">
        <v>703</v>
      </c>
      <c r="AT127" s="144" t="s">
        <v>253</v>
      </c>
      <c r="AU127" s="144" t="s">
        <v>117</v>
      </c>
      <c r="AY127" s="16" t="s">
        <v>111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6" t="s">
        <v>117</v>
      </c>
      <c r="BK127" s="145">
        <f t="shared" si="9"/>
        <v>0</v>
      </c>
      <c r="BL127" s="16" t="s">
        <v>703</v>
      </c>
      <c r="BM127" s="144" t="s">
        <v>710</v>
      </c>
    </row>
    <row r="128" spans="2:65" s="1" customFormat="1" ht="24.2" customHeight="1" x14ac:dyDescent="0.2">
      <c r="B128" s="31"/>
      <c r="C128" s="200" t="s">
        <v>129</v>
      </c>
      <c r="D128" s="200" t="s">
        <v>253</v>
      </c>
      <c r="E128" s="201" t="s">
        <v>711</v>
      </c>
      <c r="F128" s="202" t="s">
        <v>712</v>
      </c>
      <c r="G128" s="203" t="s">
        <v>432</v>
      </c>
      <c r="H128" s="204">
        <v>5</v>
      </c>
      <c r="I128" s="205"/>
      <c r="J128" s="206"/>
      <c r="K128" s="184"/>
      <c r="L128" s="185"/>
      <c r="M128" s="186" t="s">
        <v>1</v>
      </c>
      <c r="N128" s="187" t="s">
        <v>39</v>
      </c>
      <c r="P128" s="142">
        <f t="shared" si="1"/>
        <v>0</v>
      </c>
      <c r="Q128" s="142">
        <v>6.8999999999999999E-3</v>
      </c>
      <c r="R128" s="142">
        <f t="shared" si="2"/>
        <v>3.4500000000000003E-2</v>
      </c>
      <c r="S128" s="142">
        <v>0</v>
      </c>
      <c r="T128" s="143">
        <f t="shared" si="3"/>
        <v>0</v>
      </c>
      <c r="AR128" s="144" t="s">
        <v>703</v>
      </c>
      <c r="AT128" s="144" t="s">
        <v>253</v>
      </c>
      <c r="AU128" s="144" t="s">
        <v>117</v>
      </c>
      <c r="AY128" s="16" t="s">
        <v>111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6" t="s">
        <v>117</v>
      </c>
      <c r="BK128" s="145">
        <f t="shared" si="9"/>
        <v>0</v>
      </c>
      <c r="BL128" s="16" t="s">
        <v>703</v>
      </c>
      <c r="BM128" s="144" t="s">
        <v>713</v>
      </c>
    </row>
    <row r="129" spans="2:65" s="1" customFormat="1" ht="24.2" customHeight="1" x14ac:dyDescent="0.2">
      <c r="B129" s="31"/>
      <c r="C129" s="200" t="s">
        <v>175</v>
      </c>
      <c r="D129" s="200" t="s">
        <v>253</v>
      </c>
      <c r="E129" s="201" t="s">
        <v>714</v>
      </c>
      <c r="F129" s="202" t="s">
        <v>715</v>
      </c>
      <c r="G129" s="203" t="s">
        <v>432</v>
      </c>
      <c r="H129" s="204">
        <v>1</v>
      </c>
      <c r="I129" s="205"/>
      <c r="J129" s="206"/>
      <c r="K129" s="184"/>
      <c r="L129" s="185"/>
      <c r="M129" s="186" t="s">
        <v>1</v>
      </c>
      <c r="N129" s="187" t="s">
        <v>39</v>
      </c>
      <c r="P129" s="142">
        <f t="shared" si="1"/>
        <v>0</v>
      </c>
      <c r="Q129" s="142">
        <v>6.1000000000000004E-3</v>
      </c>
      <c r="R129" s="142">
        <f t="shared" si="2"/>
        <v>6.1000000000000004E-3</v>
      </c>
      <c r="S129" s="142">
        <v>0</v>
      </c>
      <c r="T129" s="143">
        <f t="shared" si="3"/>
        <v>0</v>
      </c>
      <c r="AR129" s="144" t="s">
        <v>703</v>
      </c>
      <c r="AT129" s="144" t="s">
        <v>253</v>
      </c>
      <c r="AU129" s="144" t="s">
        <v>117</v>
      </c>
      <c r="AY129" s="16" t="s">
        <v>111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117</v>
      </c>
      <c r="BK129" s="145">
        <f t="shared" si="9"/>
        <v>0</v>
      </c>
      <c r="BL129" s="16" t="s">
        <v>703</v>
      </c>
      <c r="BM129" s="144" t="s">
        <v>716</v>
      </c>
    </row>
    <row r="130" spans="2:65" s="1" customFormat="1" ht="48" customHeight="1" x14ac:dyDescent="0.2">
      <c r="B130" s="31"/>
      <c r="C130" s="220">
        <v>4</v>
      </c>
      <c r="D130" s="220"/>
      <c r="E130" s="221"/>
      <c r="F130" s="224" t="s">
        <v>839</v>
      </c>
      <c r="G130" s="218" t="s">
        <v>432</v>
      </c>
      <c r="H130" s="219">
        <v>0</v>
      </c>
      <c r="I130" s="222"/>
      <c r="J130" s="223">
        <f t="shared" si="0"/>
        <v>0</v>
      </c>
      <c r="K130" s="184"/>
      <c r="L130" s="185"/>
      <c r="M130" s="186"/>
      <c r="N130" s="187"/>
      <c r="P130" s="142">
        <f t="shared" si="1"/>
        <v>0</v>
      </c>
      <c r="Q130" s="142"/>
      <c r="R130" s="142"/>
      <c r="S130" s="142"/>
      <c r="T130" s="143"/>
      <c r="AR130" s="144"/>
      <c r="AT130" s="144"/>
      <c r="AU130" s="144"/>
      <c r="AY130" s="16"/>
      <c r="BE130" s="145"/>
      <c r="BF130" s="145"/>
      <c r="BG130" s="145"/>
      <c r="BH130" s="145"/>
      <c r="BI130" s="145"/>
      <c r="BJ130" s="16"/>
      <c r="BK130" s="145">
        <f t="shared" si="9"/>
        <v>0</v>
      </c>
      <c r="BL130" s="16"/>
      <c r="BM130" s="144"/>
    </row>
    <row r="131" spans="2:65" s="1" customFormat="1" ht="21.75" customHeight="1" x14ac:dyDescent="0.2">
      <c r="B131" s="31"/>
      <c r="C131" s="132">
        <v>5</v>
      </c>
      <c r="D131" s="132" t="s">
        <v>112</v>
      </c>
      <c r="E131" s="133" t="s">
        <v>717</v>
      </c>
      <c r="F131" s="134" t="s">
        <v>718</v>
      </c>
      <c r="G131" s="135" t="s">
        <v>432</v>
      </c>
      <c r="H131" s="136">
        <v>6</v>
      </c>
      <c r="I131" s="137"/>
      <c r="J131" s="138">
        <f t="shared" si="0"/>
        <v>0</v>
      </c>
      <c r="K131" s="139"/>
      <c r="L131" s="31"/>
      <c r="M131" s="140" t="s">
        <v>1</v>
      </c>
      <c r="N131" s="141" t="s">
        <v>39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479</v>
      </c>
      <c r="AT131" s="144" t="s">
        <v>112</v>
      </c>
      <c r="AU131" s="144" t="s">
        <v>117</v>
      </c>
      <c r="AY131" s="16" t="s">
        <v>111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117</v>
      </c>
      <c r="BK131" s="145">
        <f t="shared" si="9"/>
        <v>0</v>
      </c>
      <c r="BL131" s="16" t="s">
        <v>479</v>
      </c>
      <c r="BM131" s="144" t="s">
        <v>719</v>
      </c>
    </row>
    <row r="132" spans="2:65" s="1" customFormat="1" ht="21.75" customHeight="1" x14ac:dyDescent="0.2">
      <c r="B132" s="31"/>
      <c r="C132" s="132">
        <v>6</v>
      </c>
      <c r="D132" s="132" t="s">
        <v>112</v>
      </c>
      <c r="E132" s="133" t="s">
        <v>720</v>
      </c>
      <c r="F132" s="134" t="s">
        <v>721</v>
      </c>
      <c r="G132" s="135" t="s">
        <v>432</v>
      </c>
      <c r="H132" s="136">
        <v>6</v>
      </c>
      <c r="I132" s="137"/>
      <c r="J132" s="138">
        <f t="shared" si="0"/>
        <v>0</v>
      </c>
      <c r="K132" s="139"/>
      <c r="L132" s="31"/>
      <c r="M132" s="140" t="s">
        <v>1</v>
      </c>
      <c r="N132" s="141" t="s">
        <v>39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479</v>
      </c>
      <c r="AT132" s="144" t="s">
        <v>112</v>
      </c>
      <c r="AU132" s="144" t="s">
        <v>117</v>
      </c>
      <c r="AY132" s="16" t="s">
        <v>111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117</v>
      </c>
      <c r="BK132" s="145">
        <f t="shared" si="9"/>
        <v>0</v>
      </c>
      <c r="BL132" s="16" t="s">
        <v>479</v>
      </c>
      <c r="BM132" s="144" t="s">
        <v>722</v>
      </c>
    </row>
    <row r="133" spans="2:65" s="1" customFormat="1" ht="21.75" customHeight="1" x14ac:dyDescent="0.2">
      <c r="B133" s="31"/>
      <c r="C133" s="132">
        <v>7</v>
      </c>
      <c r="D133" s="132" t="s">
        <v>112</v>
      </c>
      <c r="E133" s="133" t="s">
        <v>723</v>
      </c>
      <c r="F133" s="134" t="s">
        <v>724</v>
      </c>
      <c r="G133" s="135" t="s">
        <v>432</v>
      </c>
      <c r="H133" s="136">
        <v>6</v>
      </c>
      <c r="I133" s="137"/>
      <c r="J133" s="138">
        <f t="shared" si="0"/>
        <v>0</v>
      </c>
      <c r="K133" s="139"/>
      <c r="L133" s="31"/>
      <c r="M133" s="140" t="s">
        <v>1</v>
      </c>
      <c r="N133" s="141" t="s">
        <v>39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479</v>
      </c>
      <c r="AT133" s="144" t="s">
        <v>112</v>
      </c>
      <c r="AU133" s="144" t="s">
        <v>117</v>
      </c>
      <c r="AY133" s="16" t="s">
        <v>111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117</v>
      </c>
      <c r="BK133" s="145">
        <f t="shared" si="9"/>
        <v>0</v>
      </c>
      <c r="BL133" s="16" t="s">
        <v>479</v>
      </c>
      <c r="BM133" s="144" t="s">
        <v>725</v>
      </c>
    </row>
    <row r="134" spans="2:65" s="1" customFormat="1" ht="24.2" customHeight="1" x14ac:dyDescent="0.2">
      <c r="B134" s="31"/>
      <c r="C134" s="132">
        <v>8</v>
      </c>
      <c r="D134" s="132" t="s">
        <v>112</v>
      </c>
      <c r="E134" s="133" t="s">
        <v>726</v>
      </c>
      <c r="F134" s="134" t="s">
        <v>727</v>
      </c>
      <c r="G134" s="135" t="s">
        <v>167</v>
      </c>
      <c r="H134" s="136">
        <v>443</v>
      </c>
      <c r="I134" s="137"/>
      <c r="J134" s="138">
        <f t="shared" si="0"/>
        <v>0</v>
      </c>
      <c r="K134" s="139"/>
      <c r="L134" s="31"/>
      <c r="M134" s="140" t="s">
        <v>1</v>
      </c>
      <c r="N134" s="141" t="s">
        <v>39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479</v>
      </c>
      <c r="AT134" s="144" t="s">
        <v>112</v>
      </c>
      <c r="AU134" s="144" t="s">
        <v>117</v>
      </c>
      <c r="AY134" s="16" t="s">
        <v>111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117</v>
      </c>
      <c r="BK134" s="145">
        <f t="shared" si="9"/>
        <v>0</v>
      </c>
      <c r="BL134" s="16" t="s">
        <v>479</v>
      </c>
      <c r="BM134" s="144" t="s">
        <v>728</v>
      </c>
    </row>
    <row r="135" spans="2:65" s="1" customFormat="1" ht="16.5" customHeight="1" x14ac:dyDescent="0.2">
      <c r="B135" s="31"/>
      <c r="C135" s="178">
        <v>9</v>
      </c>
      <c r="D135" s="178" t="s">
        <v>253</v>
      </c>
      <c r="E135" s="179" t="s">
        <v>729</v>
      </c>
      <c r="F135" s="180" t="s">
        <v>730</v>
      </c>
      <c r="G135" s="181" t="s">
        <v>432</v>
      </c>
      <c r="H135" s="182">
        <v>10</v>
      </c>
      <c r="I135" s="137"/>
      <c r="J135" s="183">
        <f t="shared" si="0"/>
        <v>0</v>
      </c>
      <c r="K135" s="184"/>
      <c r="L135" s="185"/>
      <c r="M135" s="186" t="s">
        <v>1</v>
      </c>
      <c r="N135" s="187" t="s">
        <v>39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703</v>
      </c>
      <c r="AT135" s="144" t="s">
        <v>253</v>
      </c>
      <c r="AU135" s="144" t="s">
        <v>117</v>
      </c>
      <c r="AY135" s="16" t="s">
        <v>111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117</v>
      </c>
      <c r="BK135" s="145">
        <f t="shared" si="9"/>
        <v>0</v>
      </c>
      <c r="BL135" s="16" t="s">
        <v>703</v>
      </c>
      <c r="BM135" s="144" t="s">
        <v>731</v>
      </c>
    </row>
    <row r="136" spans="2:65" s="1" customFormat="1" ht="16.5" customHeight="1" x14ac:dyDescent="0.2">
      <c r="B136" s="31"/>
      <c r="C136" s="178">
        <v>10</v>
      </c>
      <c r="D136" s="178" t="s">
        <v>253</v>
      </c>
      <c r="E136" s="179" t="s">
        <v>732</v>
      </c>
      <c r="F136" s="180" t="s">
        <v>733</v>
      </c>
      <c r="G136" s="181" t="s">
        <v>286</v>
      </c>
      <c r="H136" s="182">
        <v>416.4</v>
      </c>
      <c r="I136" s="137"/>
      <c r="J136" s="183">
        <f t="shared" si="0"/>
        <v>0</v>
      </c>
      <c r="K136" s="184"/>
      <c r="L136" s="185"/>
      <c r="M136" s="186" t="s">
        <v>1</v>
      </c>
      <c r="N136" s="187" t="s">
        <v>39</v>
      </c>
      <c r="P136" s="142">
        <f t="shared" si="1"/>
        <v>0</v>
      </c>
      <c r="Q136" s="142">
        <v>1E-3</v>
      </c>
      <c r="R136" s="142">
        <f t="shared" si="2"/>
        <v>0.41639999999999999</v>
      </c>
      <c r="S136" s="142">
        <v>0</v>
      </c>
      <c r="T136" s="143">
        <f t="shared" si="3"/>
        <v>0</v>
      </c>
      <c r="AR136" s="144" t="s">
        <v>703</v>
      </c>
      <c r="AT136" s="144" t="s">
        <v>253</v>
      </c>
      <c r="AU136" s="144" t="s">
        <v>117</v>
      </c>
      <c r="AY136" s="16" t="s">
        <v>111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117</v>
      </c>
      <c r="BK136" s="145">
        <f t="shared" si="9"/>
        <v>0</v>
      </c>
      <c r="BL136" s="16" t="s">
        <v>703</v>
      </c>
      <c r="BM136" s="144" t="s">
        <v>734</v>
      </c>
    </row>
    <row r="137" spans="2:65" s="1" customFormat="1" ht="24.2" customHeight="1" x14ac:dyDescent="0.2">
      <c r="B137" s="31"/>
      <c r="C137" s="132">
        <v>11</v>
      </c>
      <c r="D137" s="132" t="s">
        <v>112</v>
      </c>
      <c r="E137" s="133" t="s">
        <v>735</v>
      </c>
      <c r="F137" s="134" t="s">
        <v>736</v>
      </c>
      <c r="G137" s="135" t="s">
        <v>167</v>
      </c>
      <c r="H137" s="136">
        <v>18</v>
      </c>
      <c r="I137" s="137"/>
      <c r="J137" s="138">
        <f t="shared" si="0"/>
        <v>0</v>
      </c>
      <c r="K137" s="139"/>
      <c r="L137" s="31"/>
      <c r="M137" s="140" t="s">
        <v>1</v>
      </c>
      <c r="N137" s="141" t="s">
        <v>39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479</v>
      </c>
      <c r="AT137" s="144" t="s">
        <v>112</v>
      </c>
      <c r="AU137" s="144" t="s">
        <v>117</v>
      </c>
      <c r="AY137" s="16" t="s">
        <v>111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117</v>
      </c>
      <c r="BK137" s="145">
        <f t="shared" si="9"/>
        <v>0</v>
      </c>
      <c r="BL137" s="16" t="s">
        <v>479</v>
      </c>
      <c r="BM137" s="144" t="s">
        <v>737</v>
      </c>
    </row>
    <row r="138" spans="2:65" s="1" customFormat="1" ht="16.5" customHeight="1" x14ac:dyDescent="0.2">
      <c r="B138" s="31"/>
      <c r="C138" s="201" t="s">
        <v>213</v>
      </c>
      <c r="D138" s="228" t="s">
        <v>253</v>
      </c>
      <c r="E138" s="201" t="s">
        <v>738</v>
      </c>
      <c r="F138" s="201" t="s">
        <v>739</v>
      </c>
      <c r="G138" s="228" t="s">
        <v>286</v>
      </c>
      <c r="H138" s="229">
        <v>7.92</v>
      </c>
      <c r="I138" s="201"/>
      <c r="J138" s="229"/>
      <c r="K138" s="184"/>
      <c r="L138" s="185"/>
      <c r="M138" s="186" t="s">
        <v>1</v>
      </c>
      <c r="N138" s="187" t="s">
        <v>39</v>
      </c>
      <c r="P138" s="142">
        <f t="shared" si="1"/>
        <v>0</v>
      </c>
      <c r="Q138" s="142">
        <v>1E-3</v>
      </c>
      <c r="R138" s="142">
        <f t="shared" si="2"/>
        <v>7.92E-3</v>
      </c>
      <c r="S138" s="142">
        <v>0</v>
      </c>
      <c r="T138" s="143">
        <f t="shared" si="3"/>
        <v>0</v>
      </c>
      <c r="AR138" s="144" t="s">
        <v>703</v>
      </c>
      <c r="AT138" s="144" t="s">
        <v>253</v>
      </c>
      <c r="AU138" s="144" t="s">
        <v>117</v>
      </c>
      <c r="AY138" s="16" t="s">
        <v>111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117</v>
      </c>
      <c r="BK138" s="145">
        <f t="shared" si="9"/>
        <v>0</v>
      </c>
      <c r="BL138" s="16" t="s">
        <v>703</v>
      </c>
      <c r="BM138" s="144" t="s">
        <v>740</v>
      </c>
    </row>
    <row r="139" spans="2:65" s="1" customFormat="1" ht="16.5" customHeight="1" x14ac:dyDescent="0.2">
      <c r="B139" s="31"/>
      <c r="C139" s="232">
        <v>12</v>
      </c>
      <c r="D139" s="232"/>
      <c r="E139" s="225"/>
      <c r="F139" s="224" t="s">
        <v>831</v>
      </c>
      <c r="G139" s="233" t="s">
        <v>286</v>
      </c>
      <c r="H139" s="234">
        <v>7.92</v>
      </c>
      <c r="I139" s="235"/>
      <c r="J139" s="237">
        <f t="shared" si="0"/>
        <v>0</v>
      </c>
      <c r="K139" s="184"/>
      <c r="L139" s="185"/>
      <c r="M139" s="186"/>
      <c r="N139" s="187"/>
      <c r="P139" s="142"/>
      <c r="Q139" s="142"/>
      <c r="R139" s="142"/>
      <c r="S139" s="142"/>
      <c r="T139" s="143"/>
      <c r="AR139" s="144"/>
      <c r="AT139" s="144"/>
      <c r="AU139" s="144"/>
      <c r="AY139" s="16"/>
      <c r="BE139" s="145"/>
      <c r="BF139" s="145"/>
      <c r="BG139" s="145"/>
      <c r="BH139" s="145"/>
      <c r="BI139" s="145"/>
      <c r="BJ139" s="16"/>
      <c r="BK139" s="145"/>
      <c r="BL139" s="16"/>
      <c r="BM139" s="144"/>
    </row>
    <row r="140" spans="2:65" s="1" customFormat="1" ht="16.5" customHeight="1" x14ac:dyDescent="0.2">
      <c r="B140" s="31"/>
      <c r="C140" s="178">
        <v>13</v>
      </c>
      <c r="D140" s="178" t="s">
        <v>253</v>
      </c>
      <c r="E140" s="179" t="s">
        <v>741</v>
      </c>
      <c r="F140" s="180" t="s">
        <v>742</v>
      </c>
      <c r="G140" s="181" t="s">
        <v>432</v>
      </c>
      <c r="H140" s="182">
        <v>9</v>
      </c>
      <c r="I140" s="137"/>
      <c r="J140" s="183">
        <f t="shared" si="0"/>
        <v>0</v>
      </c>
      <c r="K140" s="184"/>
      <c r="L140" s="185"/>
      <c r="M140" s="186" t="s">
        <v>1</v>
      </c>
      <c r="N140" s="187" t="s">
        <v>39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703</v>
      </c>
      <c r="AT140" s="144" t="s">
        <v>253</v>
      </c>
      <c r="AU140" s="144" t="s">
        <v>117</v>
      </c>
      <c r="AY140" s="16" t="s">
        <v>111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6" t="s">
        <v>117</v>
      </c>
      <c r="BK140" s="145">
        <f t="shared" si="9"/>
        <v>0</v>
      </c>
      <c r="BL140" s="16" t="s">
        <v>703</v>
      </c>
      <c r="BM140" s="144" t="s">
        <v>743</v>
      </c>
    </row>
    <row r="141" spans="2:65" s="1" customFormat="1" ht="24.2" customHeight="1" x14ac:dyDescent="0.2">
      <c r="B141" s="31"/>
      <c r="C141" s="132">
        <v>14</v>
      </c>
      <c r="D141" s="132" t="s">
        <v>112</v>
      </c>
      <c r="E141" s="133" t="s">
        <v>744</v>
      </c>
      <c r="F141" s="134" t="s">
        <v>745</v>
      </c>
      <c r="G141" s="135" t="s">
        <v>167</v>
      </c>
      <c r="H141" s="136">
        <v>48</v>
      </c>
      <c r="I141" s="137"/>
      <c r="J141" s="138">
        <f t="shared" si="0"/>
        <v>0</v>
      </c>
      <c r="K141" s="139"/>
      <c r="L141" s="31"/>
      <c r="M141" s="140" t="s">
        <v>1</v>
      </c>
      <c r="N141" s="141" t="s">
        <v>39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479</v>
      </c>
      <c r="AT141" s="144" t="s">
        <v>112</v>
      </c>
      <c r="AU141" s="144" t="s">
        <v>117</v>
      </c>
      <c r="AY141" s="16" t="s">
        <v>111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6" t="s">
        <v>117</v>
      </c>
      <c r="BK141" s="145">
        <f t="shared" si="9"/>
        <v>0</v>
      </c>
      <c r="BL141" s="16" t="s">
        <v>479</v>
      </c>
      <c r="BM141" s="144" t="s">
        <v>746</v>
      </c>
    </row>
    <row r="142" spans="2:65" s="1" customFormat="1" ht="16.5" customHeight="1" x14ac:dyDescent="0.2">
      <c r="B142" s="31"/>
      <c r="C142" s="201" t="s">
        <v>228</v>
      </c>
      <c r="D142" s="203" t="s">
        <v>253</v>
      </c>
      <c r="E142" s="201" t="s">
        <v>747</v>
      </c>
      <c r="F142" s="202" t="s">
        <v>748</v>
      </c>
      <c r="G142" s="228" t="s">
        <v>167</v>
      </c>
      <c r="H142" s="227">
        <v>48</v>
      </c>
      <c r="I142" s="201"/>
      <c r="J142" s="227"/>
      <c r="K142" s="184"/>
      <c r="L142" s="185"/>
      <c r="M142" s="186" t="s">
        <v>1</v>
      </c>
      <c r="N142" s="187" t="s">
        <v>39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703</v>
      </c>
      <c r="AT142" s="144" t="s">
        <v>253</v>
      </c>
      <c r="AU142" s="144" t="s">
        <v>117</v>
      </c>
      <c r="AY142" s="16" t="s">
        <v>111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6" t="s">
        <v>117</v>
      </c>
      <c r="BK142" s="145">
        <f t="shared" si="9"/>
        <v>0</v>
      </c>
      <c r="BL142" s="16" t="s">
        <v>703</v>
      </c>
      <c r="BM142" s="144" t="s">
        <v>749</v>
      </c>
    </row>
    <row r="143" spans="2:65" s="1" customFormat="1" ht="21.75" customHeight="1" x14ac:dyDescent="0.2">
      <c r="B143" s="31"/>
      <c r="C143" s="132">
        <v>15</v>
      </c>
      <c r="D143" s="132" t="s">
        <v>112</v>
      </c>
      <c r="E143" s="133" t="s">
        <v>750</v>
      </c>
      <c r="F143" s="134" t="s">
        <v>751</v>
      </c>
      <c r="G143" s="135" t="s">
        <v>167</v>
      </c>
      <c r="H143" s="136">
        <v>537</v>
      </c>
      <c r="I143" s="137"/>
      <c r="J143" s="138">
        <f t="shared" si="0"/>
        <v>0</v>
      </c>
      <c r="K143" s="139"/>
      <c r="L143" s="31"/>
      <c r="M143" s="140" t="s">
        <v>1</v>
      </c>
      <c r="N143" s="141" t="s">
        <v>39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479</v>
      </c>
      <c r="AT143" s="144" t="s">
        <v>112</v>
      </c>
      <c r="AU143" s="144" t="s">
        <v>117</v>
      </c>
      <c r="AY143" s="16" t="s">
        <v>111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6" t="s">
        <v>117</v>
      </c>
      <c r="BK143" s="145">
        <f t="shared" si="9"/>
        <v>0</v>
      </c>
      <c r="BL143" s="16" t="s">
        <v>479</v>
      </c>
      <c r="BM143" s="144" t="s">
        <v>752</v>
      </c>
    </row>
    <row r="144" spans="2:65" s="1" customFormat="1" ht="16.5" customHeight="1" x14ac:dyDescent="0.2">
      <c r="B144" s="31"/>
      <c r="C144" s="201" t="s">
        <v>233</v>
      </c>
      <c r="D144" s="203" t="s">
        <v>253</v>
      </c>
      <c r="E144" s="201" t="s">
        <v>753</v>
      </c>
      <c r="F144" s="202" t="s">
        <v>754</v>
      </c>
      <c r="G144" s="228" t="s">
        <v>167</v>
      </c>
      <c r="H144" s="227">
        <v>312</v>
      </c>
      <c r="I144" s="201"/>
      <c r="J144" s="227"/>
      <c r="K144" s="184"/>
      <c r="L144" s="185"/>
      <c r="M144" s="186" t="s">
        <v>1</v>
      </c>
      <c r="N144" s="187" t="s">
        <v>39</v>
      </c>
      <c r="P144" s="142">
        <f t="shared" si="1"/>
        <v>0</v>
      </c>
      <c r="Q144" s="142">
        <v>6.2E-4</v>
      </c>
      <c r="R144" s="142">
        <f t="shared" si="2"/>
        <v>0.19344</v>
      </c>
      <c r="S144" s="142">
        <v>0</v>
      </c>
      <c r="T144" s="143">
        <f t="shared" si="3"/>
        <v>0</v>
      </c>
      <c r="AR144" s="144" t="s">
        <v>703</v>
      </c>
      <c r="AT144" s="144" t="s">
        <v>253</v>
      </c>
      <c r="AU144" s="144" t="s">
        <v>117</v>
      </c>
      <c r="AY144" s="16" t="s">
        <v>111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6" t="s">
        <v>117</v>
      </c>
      <c r="BK144" s="145">
        <f t="shared" si="9"/>
        <v>0</v>
      </c>
      <c r="BL144" s="16" t="s">
        <v>703</v>
      </c>
      <c r="BM144" s="144" t="s">
        <v>755</v>
      </c>
    </row>
    <row r="145" spans="2:65" s="1" customFormat="1" ht="16.5" customHeight="1" x14ac:dyDescent="0.2">
      <c r="B145" s="31"/>
      <c r="C145" s="201" t="s">
        <v>238</v>
      </c>
      <c r="D145" s="203" t="s">
        <v>253</v>
      </c>
      <c r="E145" s="201" t="s">
        <v>756</v>
      </c>
      <c r="F145" s="202" t="s">
        <v>757</v>
      </c>
      <c r="G145" s="228" t="s">
        <v>167</v>
      </c>
      <c r="H145" s="227">
        <v>225</v>
      </c>
      <c r="I145" s="201"/>
      <c r="J145" s="227"/>
      <c r="K145" s="184"/>
      <c r="L145" s="185"/>
      <c r="M145" s="186" t="s">
        <v>1</v>
      </c>
      <c r="N145" s="187" t="s">
        <v>39</v>
      </c>
      <c r="P145" s="142">
        <f t="shared" si="1"/>
        <v>0</v>
      </c>
      <c r="Q145" s="142">
        <v>8.9999999999999998E-4</v>
      </c>
      <c r="R145" s="142">
        <f t="shared" si="2"/>
        <v>0.20249999999999999</v>
      </c>
      <c r="S145" s="142">
        <v>0</v>
      </c>
      <c r="T145" s="143">
        <f t="shared" si="3"/>
        <v>0</v>
      </c>
      <c r="AR145" s="144" t="s">
        <v>703</v>
      </c>
      <c r="AT145" s="144" t="s">
        <v>253</v>
      </c>
      <c r="AU145" s="144" t="s">
        <v>117</v>
      </c>
      <c r="AY145" s="16" t="s">
        <v>111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6" t="s">
        <v>117</v>
      </c>
      <c r="BK145" s="145">
        <f t="shared" si="9"/>
        <v>0</v>
      </c>
      <c r="BL145" s="16" t="s">
        <v>703</v>
      </c>
      <c r="BM145" s="144" t="s">
        <v>758</v>
      </c>
    </row>
    <row r="146" spans="2:65" s="1" customFormat="1" ht="16.5" customHeight="1" x14ac:dyDescent="0.2">
      <c r="B146" s="31"/>
      <c r="C146" s="225" t="s">
        <v>233</v>
      </c>
      <c r="D146" s="233" t="s">
        <v>253</v>
      </c>
      <c r="E146" s="225" t="s">
        <v>753</v>
      </c>
      <c r="F146" s="224" t="s">
        <v>754</v>
      </c>
      <c r="G146" s="230" t="s">
        <v>167</v>
      </c>
      <c r="H146" s="231">
        <v>537</v>
      </c>
      <c r="I146" s="225"/>
      <c r="J146" s="231">
        <f t="shared" ref="J146" si="10">ROUND(I146*H146,2)</f>
        <v>0</v>
      </c>
      <c r="K146" s="184"/>
      <c r="L146" s="185"/>
      <c r="M146" s="186"/>
      <c r="N146" s="187"/>
      <c r="P146" s="142"/>
      <c r="Q146" s="142"/>
      <c r="R146" s="142"/>
      <c r="S146" s="142"/>
      <c r="T146" s="143"/>
      <c r="AR146" s="144"/>
      <c r="AT146" s="144"/>
      <c r="AU146" s="144"/>
      <c r="AY146" s="16"/>
      <c r="BE146" s="145"/>
      <c r="BF146" s="145"/>
      <c r="BG146" s="145"/>
      <c r="BH146" s="145"/>
      <c r="BI146" s="145"/>
      <c r="BJ146" s="16"/>
      <c r="BK146" s="145"/>
      <c r="BL146" s="16"/>
      <c r="BM146" s="144"/>
    </row>
    <row r="147" spans="2:65" s="1" customFormat="1" ht="24.2" customHeight="1" x14ac:dyDescent="0.2">
      <c r="B147" s="31"/>
      <c r="C147" s="132">
        <v>17</v>
      </c>
      <c r="D147" s="132" t="s">
        <v>112</v>
      </c>
      <c r="E147" s="133" t="s">
        <v>759</v>
      </c>
      <c r="F147" s="134" t="s">
        <v>760</v>
      </c>
      <c r="G147" s="135" t="s">
        <v>432</v>
      </c>
      <c r="H147" s="136">
        <v>6</v>
      </c>
      <c r="I147" s="137"/>
      <c r="J147" s="138">
        <f t="shared" si="0"/>
        <v>0</v>
      </c>
      <c r="K147" s="139"/>
      <c r="L147" s="31"/>
      <c r="M147" s="140" t="s">
        <v>1</v>
      </c>
      <c r="N147" s="141" t="s">
        <v>39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479</v>
      </c>
      <c r="AT147" s="144" t="s">
        <v>112</v>
      </c>
      <c r="AU147" s="144" t="s">
        <v>117</v>
      </c>
      <c r="AY147" s="16" t="s">
        <v>111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6" t="s">
        <v>117</v>
      </c>
      <c r="BK147" s="145">
        <f t="shared" si="9"/>
        <v>0</v>
      </c>
      <c r="BL147" s="16" t="s">
        <v>479</v>
      </c>
      <c r="BM147" s="144" t="s">
        <v>761</v>
      </c>
    </row>
    <row r="148" spans="2:65" s="1" customFormat="1" ht="24.2" customHeight="1" x14ac:dyDescent="0.2">
      <c r="B148" s="31"/>
      <c r="C148" s="132">
        <v>18</v>
      </c>
      <c r="D148" s="132" t="s">
        <v>112</v>
      </c>
      <c r="E148" s="133" t="s">
        <v>762</v>
      </c>
      <c r="F148" s="134" t="s">
        <v>763</v>
      </c>
      <c r="G148" s="135" t="s">
        <v>432</v>
      </c>
      <c r="H148" s="136">
        <v>6</v>
      </c>
      <c r="I148" s="137"/>
      <c r="J148" s="138">
        <f t="shared" si="0"/>
        <v>0</v>
      </c>
      <c r="K148" s="139"/>
      <c r="L148" s="31"/>
      <c r="M148" s="140" t="s">
        <v>1</v>
      </c>
      <c r="N148" s="141" t="s">
        <v>39</v>
      </c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AR148" s="144" t="s">
        <v>479</v>
      </c>
      <c r="AT148" s="144" t="s">
        <v>112</v>
      </c>
      <c r="AU148" s="144" t="s">
        <v>117</v>
      </c>
      <c r="AY148" s="16" t="s">
        <v>111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6" t="s">
        <v>117</v>
      </c>
      <c r="BK148" s="145">
        <f t="shared" si="9"/>
        <v>0</v>
      </c>
      <c r="BL148" s="16" t="s">
        <v>479</v>
      </c>
      <c r="BM148" s="144" t="s">
        <v>764</v>
      </c>
    </row>
    <row r="149" spans="2:65" s="1" customFormat="1" ht="16.5" customHeight="1" x14ac:dyDescent="0.2">
      <c r="B149" s="31"/>
      <c r="C149" s="132">
        <v>19</v>
      </c>
      <c r="D149" s="132" t="s">
        <v>112</v>
      </c>
      <c r="E149" s="133" t="s">
        <v>765</v>
      </c>
      <c r="F149" s="134" t="s">
        <v>828</v>
      </c>
      <c r="G149" s="135" t="s">
        <v>432</v>
      </c>
      <c r="H149" s="136">
        <v>9</v>
      </c>
      <c r="I149" s="137"/>
      <c r="J149" s="138">
        <f t="shared" si="0"/>
        <v>0</v>
      </c>
      <c r="K149" s="139"/>
      <c r="L149" s="31"/>
      <c r="M149" s="140" t="s">
        <v>1</v>
      </c>
      <c r="N149" s="141" t="s">
        <v>39</v>
      </c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AR149" s="144" t="s">
        <v>479</v>
      </c>
      <c r="AT149" s="144" t="s">
        <v>112</v>
      </c>
      <c r="AU149" s="144" t="s">
        <v>117</v>
      </c>
      <c r="AY149" s="16" t="s">
        <v>111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6" t="s">
        <v>117</v>
      </c>
      <c r="BK149" s="145">
        <f t="shared" si="9"/>
        <v>0</v>
      </c>
      <c r="BL149" s="16" t="s">
        <v>479</v>
      </c>
      <c r="BM149" s="144" t="s">
        <v>766</v>
      </c>
    </row>
    <row r="150" spans="2:65" s="211" customFormat="1" ht="16.5" customHeight="1" x14ac:dyDescent="0.2">
      <c r="B150" s="199"/>
      <c r="C150" s="200">
        <v>20</v>
      </c>
      <c r="D150" s="200" t="s">
        <v>253</v>
      </c>
      <c r="E150" s="201" t="s">
        <v>767</v>
      </c>
      <c r="F150" s="202" t="s">
        <v>768</v>
      </c>
      <c r="G150" s="203" t="s">
        <v>432</v>
      </c>
      <c r="H150" s="204">
        <v>9</v>
      </c>
      <c r="I150" s="205"/>
      <c r="J150" s="206"/>
      <c r="K150" s="207"/>
      <c r="L150" s="208"/>
      <c r="M150" s="209" t="s">
        <v>1</v>
      </c>
      <c r="N150" s="210" t="s">
        <v>39</v>
      </c>
      <c r="P150" s="212">
        <f t="shared" si="1"/>
        <v>0</v>
      </c>
      <c r="Q150" s="212">
        <v>0</v>
      </c>
      <c r="R150" s="212">
        <f t="shared" si="2"/>
        <v>0</v>
      </c>
      <c r="S150" s="212">
        <v>0</v>
      </c>
      <c r="T150" s="213">
        <f t="shared" si="3"/>
        <v>0</v>
      </c>
      <c r="AR150" s="214" t="s">
        <v>703</v>
      </c>
      <c r="AT150" s="214" t="s">
        <v>253</v>
      </c>
      <c r="AU150" s="214" t="s">
        <v>117</v>
      </c>
      <c r="AY150" s="215" t="s">
        <v>111</v>
      </c>
      <c r="BE150" s="216">
        <f t="shared" si="4"/>
        <v>0</v>
      </c>
      <c r="BF150" s="216">
        <f t="shared" si="5"/>
        <v>0</v>
      </c>
      <c r="BG150" s="216">
        <f t="shared" si="6"/>
        <v>0</v>
      </c>
      <c r="BH150" s="216">
        <f t="shared" si="7"/>
        <v>0</v>
      </c>
      <c r="BI150" s="216">
        <f t="shared" si="8"/>
        <v>0</v>
      </c>
      <c r="BJ150" s="215" t="s">
        <v>117</v>
      </c>
      <c r="BK150" s="216">
        <f t="shared" si="9"/>
        <v>0</v>
      </c>
      <c r="BL150" s="215" t="s">
        <v>703</v>
      </c>
      <c r="BM150" s="214" t="s">
        <v>769</v>
      </c>
    </row>
    <row r="151" spans="2:65" s="13" customFormat="1" ht="32.25" customHeight="1" x14ac:dyDescent="0.2">
      <c r="B151" s="165"/>
      <c r="C151" s="220">
        <v>20</v>
      </c>
      <c r="D151" s="220" t="s">
        <v>253</v>
      </c>
      <c r="E151" s="221"/>
      <c r="F151" s="217" t="s">
        <v>838</v>
      </c>
      <c r="G151" s="218" t="s">
        <v>432</v>
      </c>
      <c r="H151" s="219">
        <v>0</v>
      </c>
      <c r="I151" s="222"/>
      <c r="J151" s="223">
        <f t="shared" si="0"/>
        <v>0</v>
      </c>
      <c r="K151" s="191"/>
      <c r="L151" s="192"/>
      <c r="M151" s="193"/>
      <c r="N151" s="194"/>
      <c r="P151" s="195">
        <f t="shared" si="1"/>
        <v>0</v>
      </c>
      <c r="Q151" s="195"/>
      <c r="R151" s="195"/>
      <c r="S151" s="195"/>
      <c r="T151" s="196"/>
      <c r="AR151" s="197"/>
      <c r="AT151" s="197"/>
      <c r="AU151" s="197"/>
      <c r="AY151" s="166"/>
      <c r="BE151" s="198"/>
      <c r="BF151" s="198"/>
      <c r="BG151" s="198"/>
      <c r="BH151" s="198"/>
      <c r="BI151" s="198"/>
      <c r="BJ151" s="166"/>
      <c r="BK151" s="198">
        <f t="shared" si="9"/>
        <v>0</v>
      </c>
      <c r="BL151" s="166"/>
      <c r="BM151" s="197"/>
    </row>
    <row r="152" spans="2:65" s="1" customFormat="1" ht="24.2" customHeight="1" x14ac:dyDescent="0.2">
      <c r="B152" s="31"/>
      <c r="C152" s="132">
        <v>21</v>
      </c>
      <c r="D152" s="132" t="s">
        <v>112</v>
      </c>
      <c r="E152" s="133" t="s">
        <v>770</v>
      </c>
      <c r="F152" s="134" t="s">
        <v>771</v>
      </c>
      <c r="G152" s="135" t="s">
        <v>432</v>
      </c>
      <c r="H152" s="136">
        <v>11</v>
      </c>
      <c r="I152" s="137"/>
      <c r="J152" s="138">
        <f t="shared" si="0"/>
        <v>0</v>
      </c>
      <c r="K152" s="139"/>
      <c r="L152" s="31"/>
      <c r="M152" s="140" t="s">
        <v>1</v>
      </c>
      <c r="N152" s="141" t="s">
        <v>39</v>
      </c>
      <c r="P152" s="142">
        <f t="shared" si="1"/>
        <v>0</v>
      </c>
      <c r="Q152" s="142">
        <v>0</v>
      </c>
      <c r="R152" s="142">
        <f t="shared" si="2"/>
        <v>0</v>
      </c>
      <c r="S152" s="142">
        <v>0</v>
      </c>
      <c r="T152" s="143">
        <f t="shared" si="3"/>
        <v>0</v>
      </c>
      <c r="AR152" s="144" t="s">
        <v>479</v>
      </c>
      <c r="AT152" s="144" t="s">
        <v>112</v>
      </c>
      <c r="AU152" s="144" t="s">
        <v>117</v>
      </c>
      <c r="AY152" s="16" t="s">
        <v>111</v>
      </c>
      <c r="BE152" s="145">
        <f t="shared" si="4"/>
        <v>0</v>
      </c>
      <c r="BF152" s="145">
        <f t="shared" si="5"/>
        <v>0</v>
      </c>
      <c r="BG152" s="145">
        <f t="shared" si="6"/>
        <v>0</v>
      </c>
      <c r="BH152" s="145">
        <f t="shared" si="7"/>
        <v>0</v>
      </c>
      <c r="BI152" s="145">
        <f t="shared" si="8"/>
        <v>0</v>
      </c>
      <c r="BJ152" s="16" t="s">
        <v>117</v>
      </c>
      <c r="BK152" s="145">
        <f t="shared" si="9"/>
        <v>0</v>
      </c>
      <c r="BL152" s="16" t="s">
        <v>479</v>
      </c>
      <c r="BM152" s="144" t="s">
        <v>772</v>
      </c>
    </row>
    <row r="153" spans="2:65" s="1" customFormat="1" ht="16.5" customHeight="1" x14ac:dyDescent="0.2">
      <c r="B153" s="31"/>
      <c r="C153" s="200">
        <v>22</v>
      </c>
      <c r="D153" s="200" t="s">
        <v>253</v>
      </c>
      <c r="E153" s="201" t="s">
        <v>773</v>
      </c>
      <c r="F153" s="202" t="s">
        <v>833</v>
      </c>
      <c r="G153" s="203" t="s">
        <v>432</v>
      </c>
      <c r="H153" s="204">
        <v>11</v>
      </c>
      <c r="I153" s="205"/>
      <c r="J153" s="206"/>
      <c r="K153" s="184"/>
      <c r="L153" s="185"/>
      <c r="M153" s="186" t="s">
        <v>1</v>
      </c>
      <c r="N153" s="187" t="s">
        <v>39</v>
      </c>
      <c r="P153" s="142">
        <f t="shared" si="1"/>
        <v>0</v>
      </c>
      <c r="Q153" s="142">
        <v>0</v>
      </c>
      <c r="R153" s="142">
        <f t="shared" si="2"/>
        <v>0</v>
      </c>
      <c r="S153" s="142">
        <v>0</v>
      </c>
      <c r="T153" s="143">
        <f t="shared" si="3"/>
        <v>0</v>
      </c>
      <c r="AR153" s="144" t="s">
        <v>703</v>
      </c>
      <c r="AT153" s="144" t="s">
        <v>253</v>
      </c>
      <c r="AU153" s="144" t="s">
        <v>117</v>
      </c>
      <c r="AY153" s="16" t="s">
        <v>111</v>
      </c>
      <c r="BE153" s="145">
        <f t="shared" si="4"/>
        <v>0</v>
      </c>
      <c r="BF153" s="145">
        <f t="shared" si="5"/>
        <v>0</v>
      </c>
      <c r="BG153" s="145">
        <f t="shared" si="6"/>
        <v>0</v>
      </c>
      <c r="BH153" s="145">
        <f t="shared" si="7"/>
        <v>0</v>
      </c>
      <c r="BI153" s="145">
        <f t="shared" si="8"/>
        <v>0</v>
      </c>
      <c r="BJ153" s="16" t="s">
        <v>117</v>
      </c>
      <c r="BK153" s="145">
        <f t="shared" si="9"/>
        <v>0</v>
      </c>
      <c r="BL153" s="16" t="s">
        <v>703</v>
      </c>
      <c r="BM153" s="144" t="s">
        <v>774</v>
      </c>
    </row>
    <row r="154" spans="2:65" s="1" customFormat="1" ht="16.5" customHeight="1" x14ac:dyDescent="0.2">
      <c r="B154" s="31"/>
      <c r="C154" s="232">
        <v>22</v>
      </c>
      <c r="D154" s="232" t="s">
        <v>253</v>
      </c>
      <c r="E154" s="225"/>
      <c r="F154" s="224" t="s">
        <v>832</v>
      </c>
      <c r="G154" s="233" t="s">
        <v>432</v>
      </c>
      <c r="H154" s="234">
        <v>11</v>
      </c>
      <c r="I154" s="235"/>
      <c r="J154" s="236">
        <f t="shared" ref="J154" si="11">ROUND(I154*H154,2)</f>
        <v>0</v>
      </c>
      <c r="K154" s="184"/>
      <c r="L154" s="185"/>
      <c r="M154" s="186"/>
      <c r="N154" s="187"/>
      <c r="P154" s="142"/>
      <c r="Q154" s="142"/>
      <c r="R154" s="142"/>
      <c r="S154" s="142"/>
      <c r="T154" s="143"/>
      <c r="AR154" s="144"/>
      <c r="AT154" s="144"/>
      <c r="AU154" s="144"/>
      <c r="AY154" s="16"/>
      <c r="BE154" s="145"/>
      <c r="BF154" s="145"/>
      <c r="BG154" s="145"/>
      <c r="BH154" s="145"/>
      <c r="BI154" s="145"/>
      <c r="BJ154" s="16"/>
      <c r="BK154" s="145"/>
      <c r="BL154" s="16"/>
      <c r="BM154" s="144"/>
    </row>
    <row r="155" spans="2:65" s="1" customFormat="1" ht="24.2" customHeight="1" x14ac:dyDescent="0.2">
      <c r="B155" s="31"/>
      <c r="C155" s="200">
        <v>23</v>
      </c>
      <c r="D155" s="200" t="s">
        <v>253</v>
      </c>
      <c r="E155" s="201" t="s">
        <v>775</v>
      </c>
      <c r="F155" s="202" t="s">
        <v>776</v>
      </c>
      <c r="G155" s="203" t="s">
        <v>432</v>
      </c>
      <c r="H155" s="204">
        <v>6</v>
      </c>
      <c r="I155" s="205"/>
      <c r="J155" s="206"/>
      <c r="K155" s="184"/>
      <c r="L155" s="185"/>
      <c r="M155" s="186" t="s">
        <v>1</v>
      </c>
      <c r="N155" s="187" t="s">
        <v>39</v>
      </c>
      <c r="P155" s="142">
        <f t="shared" si="1"/>
        <v>0</v>
      </c>
      <c r="Q155" s="142">
        <v>2.4E-2</v>
      </c>
      <c r="R155" s="142">
        <f t="shared" si="2"/>
        <v>0.14400000000000002</v>
      </c>
      <c r="S155" s="142">
        <v>0</v>
      </c>
      <c r="T155" s="143">
        <f t="shared" si="3"/>
        <v>0</v>
      </c>
      <c r="AR155" s="144" t="s">
        <v>703</v>
      </c>
      <c r="AT155" s="144" t="s">
        <v>253</v>
      </c>
      <c r="AU155" s="144" t="s">
        <v>117</v>
      </c>
      <c r="AY155" s="16" t="s">
        <v>111</v>
      </c>
      <c r="BE155" s="145">
        <f t="shared" si="4"/>
        <v>0</v>
      </c>
      <c r="BF155" s="145">
        <f t="shared" si="5"/>
        <v>0</v>
      </c>
      <c r="BG155" s="145">
        <f t="shared" si="6"/>
        <v>0</v>
      </c>
      <c r="BH155" s="145">
        <f t="shared" si="7"/>
        <v>0</v>
      </c>
      <c r="BI155" s="145">
        <f t="shared" si="8"/>
        <v>0</v>
      </c>
      <c r="BJ155" s="16" t="s">
        <v>117</v>
      </c>
      <c r="BK155" s="145">
        <f t="shared" si="9"/>
        <v>0</v>
      </c>
      <c r="BL155" s="16" t="s">
        <v>703</v>
      </c>
      <c r="BM155" s="144" t="s">
        <v>777</v>
      </c>
    </row>
    <row r="156" spans="2:65" s="1" customFormat="1" ht="24.2" customHeight="1" x14ac:dyDescent="0.2">
      <c r="B156" s="31"/>
      <c r="C156" s="220">
        <v>23</v>
      </c>
      <c r="D156" s="220" t="s">
        <v>253</v>
      </c>
      <c r="E156" s="221"/>
      <c r="F156" s="217" t="s">
        <v>837</v>
      </c>
      <c r="G156" s="218" t="s">
        <v>829</v>
      </c>
      <c r="H156" s="219">
        <v>0</v>
      </c>
      <c r="I156" s="222"/>
      <c r="J156" s="223">
        <f t="shared" si="0"/>
        <v>0</v>
      </c>
      <c r="K156" s="184"/>
      <c r="L156" s="185"/>
      <c r="M156" s="186"/>
      <c r="N156" s="187"/>
      <c r="P156" s="142"/>
      <c r="Q156" s="142"/>
      <c r="R156" s="142"/>
      <c r="S156" s="142"/>
      <c r="T156" s="143"/>
      <c r="AR156" s="144"/>
      <c r="AT156" s="144"/>
      <c r="AU156" s="144"/>
      <c r="AY156" s="16"/>
      <c r="BE156" s="145"/>
      <c r="BF156" s="145"/>
      <c r="BG156" s="145"/>
      <c r="BH156" s="145"/>
      <c r="BI156" s="145"/>
      <c r="BJ156" s="16"/>
      <c r="BK156" s="145"/>
      <c r="BL156" s="16"/>
      <c r="BM156" s="144"/>
    </row>
    <row r="157" spans="2:65" s="1" customFormat="1" ht="24.2" customHeight="1" x14ac:dyDescent="0.2">
      <c r="B157" s="31"/>
      <c r="C157" s="200">
        <v>24</v>
      </c>
      <c r="D157" s="200" t="s">
        <v>253</v>
      </c>
      <c r="E157" s="201" t="s">
        <v>778</v>
      </c>
      <c r="F157" s="202" t="s">
        <v>779</v>
      </c>
      <c r="G157" s="203" t="s">
        <v>432</v>
      </c>
      <c r="H157" s="204">
        <v>3</v>
      </c>
      <c r="I157" s="205"/>
      <c r="J157" s="206"/>
      <c r="K157" s="184"/>
      <c r="L157" s="185"/>
      <c r="M157" s="186" t="s">
        <v>1</v>
      </c>
      <c r="N157" s="187" t="s">
        <v>39</v>
      </c>
      <c r="P157" s="142">
        <f t="shared" si="1"/>
        <v>0</v>
      </c>
      <c r="Q157" s="142">
        <v>5.8000000000000003E-2</v>
      </c>
      <c r="R157" s="142">
        <f t="shared" si="2"/>
        <v>0.17400000000000002</v>
      </c>
      <c r="S157" s="142">
        <v>0</v>
      </c>
      <c r="T157" s="143">
        <f t="shared" si="3"/>
        <v>0</v>
      </c>
      <c r="AR157" s="144" t="s">
        <v>703</v>
      </c>
      <c r="AT157" s="144" t="s">
        <v>253</v>
      </c>
      <c r="AU157" s="144" t="s">
        <v>117</v>
      </c>
      <c r="AY157" s="16" t="s">
        <v>111</v>
      </c>
      <c r="BE157" s="145">
        <f t="shared" si="4"/>
        <v>0</v>
      </c>
      <c r="BF157" s="145">
        <f t="shared" si="5"/>
        <v>0</v>
      </c>
      <c r="BG157" s="145">
        <f t="shared" si="6"/>
        <v>0</v>
      </c>
      <c r="BH157" s="145">
        <f t="shared" si="7"/>
        <v>0</v>
      </c>
      <c r="BI157" s="145">
        <f t="shared" si="8"/>
        <v>0</v>
      </c>
      <c r="BJ157" s="16" t="s">
        <v>117</v>
      </c>
      <c r="BK157" s="145">
        <f t="shared" si="9"/>
        <v>0</v>
      </c>
      <c r="BL157" s="16" t="s">
        <v>703</v>
      </c>
      <c r="BM157" s="144" t="s">
        <v>780</v>
      </c>
    </row>
    <row r="158" spans="2:65" s="1" customFormat="1" ht="24.2" customHeight="1" x14ac:dyDescent="0.2">
      <c r="B158" s="31"/>
      <c r="C158" s="220">
        <v>24</v>
      </c>
      <c r="D158" s="220" t="s">
        <v>253</v>
      </c>
      <c r="E158" s="221"/>
      <c r="F158" s="217" t="s">
        <v>836</v>
      </c>
      <c r="G158" s="218" t="s">
        <v>432</v>
      </c>
      <c r="H158" s="219">
        <v>0</v>
      </c>
      <c r="I158" s="222"/>
      <c r="J158" s="223">
        <f t="shared" si="0"/>
        <v>0</v>
      </c>
      <c r="K158" s="184"/>
      <c r="L158" s="185"/>
      <c r="M158" s="186"/>
      <c r="N158" s="187"/>
      <c r="P158" s="142"/>
      <c r="Q158" s="142"/>
      <c r="R158" s="142"/>
      <c r="S158" s="142"/>
      <c r="T158" s="143"/>
      <c r="AR158" s="144"/>
      <c r="AT158" s="144"/>
      <c r="AU158" s="144"/>
      <c r="AY158" s="16"/>
      <c r="BE158" s="145"/>
      <c r="BF158" s="145"/>
      <c r="BG158" s="145"/>
      <c r="BH158" s="145"/>
      <c r="BI158" s="145"/>
      <c r="BJ158" s="16"/>
      <c r="BK158" s="145"/>
      <c r="BL158" s="16"/>
      <c r="BM158" s="144"/>
    </row>
    <row r="159" spans="2:65" s="1" customFormat="1" ht="45.75" customHeight="1" x14ac:dyDescent="0.2">
      <c r="B159" s="31"/>
      <c r="C159" s="220">
        <v>25</v>
      </c>
      <c r="D159" s="220"/>
      <c r="E159" s="221"/>
      <c r="F159" s="226" t="s">
        <v>830</v>
      </c>
      <c r="G159" s="218" t="s">
        <v>432</v>
      </c>
      <c r="H159" s="219">
        <v>11</v>
      </c>
      <c r="I159" s="222"/>
      <c r="J159" s="223">
        <f t="shared" si="0"/>
        <v>0</v>
      </c>
      <c r="K159" s="184"/>
      <c r="L159" s="185"/>
      <c r="M159" s="186"/>
      <c r="N159" s="187"/>
      <c r="P159" s="142"/>
      <c r="Q159" s="142"/>
      <c r="R159" s="142"/>
      <c r="S159" s="142"/>
      <c r="T159" s="143"/>
      <c r="AR159" s="144"/>
      <c r="AT159" s="144"/>
      <c r="AU159" s="144"/>
      <c r="AY159" s="16"/>
      <c r="BE159" s="145"/>
      <c r="BF159" s="145"/>
      <c r="BG159" s="145"/>
      <c r="BH159" s="145"/>
      <c r="BI159" s="145"/>
      <c r="BJ159" s="16"/>
      <c r="BK159" s="145"/>
      <c r="BL159" s="16"/>
      <c r="BM159" s="144"/>
    </row>
    <row r="160" spans="2:65" s="1" customFormat="1" ht="16.5" customHeight="1" x14ac:dyDescent="0.2">
      <c r="B160" s="31"/>
      <c r="C160" s="132">
        <v>26</v>
      </c>
      <c r="D160" s="132" t="s">
        <v>112</v>
      </c>
      <c r="E160" s="133" t="s">
        <v>781</v>
      </c>
      <c r="F160" s="134" t="s">
        <v>782</v>
      </c>
      <c r="G160" s="135" t="s">
        <v>783</v>
      </c>
      <c r="H160" s="190"/>
      <c r="I160" s="137"/>
      <c r="J160" s="138">
        <f t="shared" si="0"/>
        <v>0</v>
      </c>
      <c r="K160" s="139"/>
      <c r="L160" s="31"/>
      <c r="M160" s="140" t="s">
        <v>1</v>
      </c>
      <c r="N160" s="141" t="s">
        <v>39</v>
      </c>
      <c r="P160" s="142">
        <f t="shared" si="1"/>
        <v>0</v>
      </c>
      <c r="Q160" s="142">
        <v>0</v>
      </c>
      <c r="R160" s="142">
        <f t="shared" si="2"/>
        <v>0</v>
      </c>
      <c r="S160" s="142">
        <v>0</v>
      </c>
      <c r="T160" s="143">
        <f t="shared" si="3"/>
        <v>0</v>
      </c>
      <c r="AR160" s="144" t="s">
        <v>479</v>
      </c>
      <c r="AT160" s="144" t="s">
        <v>112</v>
      </c>
      <c r="AU160" s="144" t="s">
        <v>117</v>
      </c>
      <c r="AY160" s="16" t="s">
        <v>111</v>
      </c>
      <c r="BE160" s="145">
        <f t="shared" si="4"/>
        <v>0</v>
      </c>
      <c r="BF160" s="145">
        <f t="shared" si="5"/>
        <v>0</v>
      </c>
      <c r="BG160" s="145">
        <f t="shared" si="6"/>
        <v>0</v>
      </c>
      <c r="BH160" s="145">
        <f t="shared" si="7"/>
        <v>0</v>
      </c>
      <c r="BI160" s="145">
        <f t="shared" si="8"/>
        <v>0</v>
      </c>
      <c r="BJ160" s="16" t="s">
        <v>117</v>
      </c>
      <c r="BK160" s="145">
        <f t="shared" si="9"/>
        <v>0</v>
      </c>
      <c r="BL160" s="16" t="s">
        <v>479</v>
      </c>
      <c r="BM160" s="144" t="s">
        <v>784</v>
      </c>
    </row>
    <row r="161" spans="2:65" s="1" customFormat="1" ht="16.5" customHeight="1" x14ac:dyDescent="0.2">
      <c r="B161" s="31"/>
      <c r="C161" s="132">
        <v>27</v>
      </c>
      <c r="D161" s="132" t="s">
        <v>112</v>
      </c>
      <c r="E161" s="133" t="s">
        <v>785</v>
      </c>
      <c r="F161" s="134" t="s">
        <v>786</v>
      </c>
      <c r="G161" s="135" t="s">
        <v>783</v>
      </c>
      <c r="H161" s="190"/>
      <c r="I161" s="137"/>
      <c r="J161" s="138">
        <f t="shared" si="0"/>
        <v>0</v>
      </c>
      <c r="K161" s="139"/>
      <c r="L161" s="31"/>
      <c r="M161" s="140" t="s">
        <v>1</v>
      </c>
      <c r="N161" s="141" t="s">
        <v>39</v>
      </c>
      <c r="P161" s="142">
        <f t="shared" si="1"/>
        <v>0</v>
      </c>
      <c r="Q161" s="142">
        <v>0</v>
      </c>
      <c r="R161" s="142">
        <f t="shared" si="2"/>
        <v>0</v>
      </c>
      <c r="S161" s="142">
        <v>0</v>
      </c>
      <c r="T161" s="143">
        <f t="shared" si="3"/>
        <v>0</v>
      </c>
      <c r="AR161" s="144" t="s">
        <v>703</v>
      </c>
      <c r="AT161" s="144" t="s">
        <v>112</v>
      </c>
      <c r="AU161" s="144" t="s">
        <v>117</v>
      </c>
      <c r="AY161" s="16" t="s">
        <v>111</v>
      </c>
      <c r="BE161" s="145">
        <f t="shared" si="4"/>
        <v>0</v>
      </c>
      <c r="BF161" s="145">
        <f t="shared" si="5"/>
        <v>0</v>
      </c>
      <c r="BG161" s="145">
        <f t="shared" si="6"/>
        <v>0</v>
      </c>
      <c r="BH161" s="145">
        <f t="shared" si="7"/>
        <v>0</v>
      </c>
      <c r="BI161" s="145">
        <f t="shared" si="8"/>
        <v>0</v>
      </c>
      <c r="BJ161" s="16" t="s">
        <v>117</v>
      </c>
      <c r="BK161" s="145">
        <f t="shared" si="9"/>
        <v>0</v>
      </c>
      <c r="BL161" s="16" t="s">
        <v>703</v>
      </c>
      <c r="BM161" s="144" t="s">
        <v>787</v>
      </c>
    </row>
    <row r="162" spans="2:65" s="1" customFormat="1" ht="16.5" customHeight="1" x14ac:dyDescent="0.2">
      <c r="B162" s="31"/>
      <c r="C162" s="132">
        <v>28</v>
      </c>
      <c r="D162" s="132" t="s">
        <v>112</v>
      </c>
      <c r="E162" s="133" t="s">
        <v>788</v>
      </c>
      <c r="F162" s="134" t="s">
        <v>789</v>
      </c>
      <c r="G162" s="135" t="s">
        <v>783</v>
      </c>
      <c r="H162" s="190"/>
      <c r="I162" s="137"/>
      <c r="J162" s="138">
        <f t="shared" si="0"/>
        <v>0</v>
      </c>
      <c r="K162" s="139"/>
      <c r="L162" s="31"/>
      <c r="M162" s="140" t="s">
        <v>1</v>
      </c>
      <c r="N162" s="141" t="s">
        <v>39</v>
      </c>
      <c r="P162" s="142">
        <f t="shared" si="1"/>
        <v>0</v>
      </c>
      <c r="Q162" s="142">
        <v>0</v>
      </c>
      <c r="R162" s="142">
        <f t="shared" si="2"/>
        <v>0</v>
      </c>
      <c r="S162" s="142">
        <v>0</v>
      </c>
      <c r="T162" s="143">
        <f t="shared" si="3"/>
        <v>0</v>
      </c>
      <c r="AR162" s="144" t="s">
        <v>479</v>
      </c>
      <c r="AT162" s="144" t="s">
        <v>112</v>
      </c>
      <c r="AU162" s="144" t="s">
        <v>117</v>
      </c>
      <c r="AY162" s="16" t="s">
        <v>111</v>
      </c>
      <c r="BE162" s="145">
        <f t="shared" si="4"/>
        <v>0</v>
      </c>
      <c r="BF162" s="145">
        <f t="shared" si="5"/>
        <v>0</v>
      </c>
      <c r="BG162" s="145">
        <f t="shared" si="6"/>
        <v>0</v>
      </c>
      <c r="BH162" s="145">
        <f t="shared" si="7"/>
        <v>0</v>
      </c>
      <c r="BI162" s="145">
        <f t="shared" si="8"/>
        <v>0</v>
      </c>
      <c r="BJ162" s="16" t="s">
        <v>117</v>
      </c>
      <c r="BK162" s="145">
        <f t="shared" si="9"/>
        <v>0</v>
      </c>
      <c r="BL162" s="16" t="s">
        <v>479</v>
      </c>
      <c r="BM162" s="144" t="s">
        <v>790</v>
      </c>
    </row>
    <row r="163" spans="2:65" s="10" customFormat="1" ht="22.7" customHeight="1" x14ac:dyDescent="0.2">
      <c r="B163" s="122"/>
      <c r="D163" s="123" t="s">
        <v>72</v>
      </c>
      <c r="E163" s="155" t="s">
        <v>676</v>
      </c>
      <c r="F163" s="155" t="s">
        <v>791</v>
      </c>
      <c r="I163" s="125"/>
      <c r="J163" s="156">
        <f>BK163</f>
        <v>0</v>
      </c>
      <c r="L163" s="122"/>
      <c r="M163" s="127"/>
      <c r="P163" s="128">
        <f>P164+SUM(P165:P172)</f>
        <v>0</v>
      </c>
      <c r="R163" s="128">
        <f>R164+SUM(R165:R172)</f>
        <v>0</v>
      </c>
      <c r="T163" s="129">
        <f>T164+SUM(T165:T172)</f>
        <v>0</v>
      </c>
      <c r="AR163" s="123" t="s">
        <v>122</v>
      </c>
      <c r="AT163" s="130" t="s">
        <v>72</v>
      </c>
      <c r="AU163" s="130" t="s">
        <v>81</v>
      </c>
      <c r="AY163" s="123" t="s">
        <v>111</v>
      </c>
      <c r="BK163" s="131">
        <f>BK164+SUM(BK165:BK172)</f>
        <v>0</v>
      </c>
    </row>
    <row r="164" spans="2:65" s="1" customFormat="1" ht="24.2" customHeight="1" x14ac:dyDescent="0.2">
      <c r="B164" s="31"/>
      <c r="C164" s="132">
        <v>29</v>
      </c>
      <c r="D164" s="132" t="s">
        <v>112</v>
      </c>
      <c r="E164" s="133" t="s">
        <v>792</v>
      </c>
      <c r="F164" s="134" t="s">
        <v>793</v>
      </c>
      <c r="G164" s="135" t="s">
        <v>794</v>
      </c>
      <c r="H164" s="136">
        <v>0.5</v>
      </c>
      <c r="I164" s="137"/>
      <c r="J164" s="138">
        <f t="shared" ref="J164:J171" si="12">ROUND(I164*H164,2)</f>
        <v>0</v>
      </c>
      <c r="K164" s="139"/>
      <c r="L164" s="31"/>
      <c r="M164" s="140" t="s">
        <v>1</v>
      </c>
      <c r="N164" s="141" t="s">
        <v>39</v>
      </c>
      <c r="P164" s="142">
        <f t="shared" ref="P164:P171" si="13">O164*H164</f>
        <v>0</v>
      </c>
      <c r="Q164" s="142">
        <v>0</v>
      </c>
      <c r="R164" s="142">
        <f t="shared" ref="R164:R171" si="14">Q164*H164</f>
        <v>0</v>
      </c>
      <c r="S164" s="142">
        <v>0</v>
      </c>
      <c r="T164" s="143">
        <f t="shared" ref="T164:T171" si="15">S164*H164</f>
        <v>0</v>
      </c>
      <c r="AR164" s="144" t="s">
        <v>479</v>
      </c>
      <c r="AT164" s="144" t="s">
        <v>112</v>
      </c>
      <c r="AU164" s="144" t="s">
        <v>117</v>
      </c>
      <c r="AY164" s="16" t="s">
        <v>111</v>
      </c>
      <c r="BE164" s="145">
        <f t="shared" ref="BE164:BE171" si="16">IF(N164="základná",J164,0)</f>
        <v>0</v>
      </c>
      <c r="BF164" s="145">
        <f t="shared" ref="BF164:BF171" si="17">IF(N164="znížená",J164,0)</f>
        <v>0</v>
      </c>
      <c r="BG164" s="145">
        <f t="shared" ref="BG164:BG171" si="18">IF(N164="zákl. prenesená",J164,0)</f>
        <v>0</v>
      </c>
      <c r="BH164" s="145">
        <f t="shared" ref="BH164:BH171" si="19">IF(N164="zníž. prenesená",J164,0)</f>
        <v>0</v>
      </c>
      <c r="BI164" s="145">
        <f t="shared" ref="BI164:BI171" si="20">IF(N164="nulová",J164,0)</f>
        <v>0</v>
      </c>
      <c r="BJ164" s="16" t="s">
        <v>117</v>
      </c>
      <c r="BK164" s="145">
        <f t="shared" ref="BK164:BK171" si="21">ROUND(I164*H164,2)</f>
        <v>0</v>
      </c>
      <c r="BL164" s="16" t="s">
        <v>479</v>
      </c>
      <c r="BM164" s="144" t="s">
        <v>795</v>
      </c>
    </row>
    <row r="165" spans="2:65" s="1" customFormat="1" ht="24.2" customHeight="1" x14ac:dyDescent="0.2">
      <c r="B165" s="31"/>
      <c r="C165" s="132">
        <v>30</v>
      </c>
      <c r="D165" s="132" t="s">
        <v>112</v>
      </c>
      <c r="E165" s="133" t="s">
        <v>796</v>
      </c>
      <c r="F165" s="134" t="s">
        <v>797</v>
      </c>
      <c r="G165" s="135" t="s">
        <v>192</v>
      </c>
      <c r="H165" s="136">
        <v>11</v>
      </c>
      <c r="I165" s="137"/>
      <c r="J165" s="138">
        <f t="shared" si="12"/>
        <v>0</v>
      </c>
      <c r="K165" s="139"/>
      <c r="L165" s="31"/>
      <c r="M165" s="140" t="s">
        <v>1</v>
      </c>
      <c r="N165" s="141" t="s">
        <v>39</v>
      </c>
      <c r="P165" s="142">
        <f t="shared" si="13"/>
        <v>0</v>
      </c>
      <c r="Q165" s="142">
        <v>0</v>
      </c>
      <c r="R165" s="142">
        <f t="shared" si="14"/>
        <v>0</v>
      </c>
      <c r="S165" s="142">
        <v>0</v>
      </c>
      <c r="T165" s="143">
        <f t="shared" si="15"/>
        <v>0</v>
      </c>
      <c r="AR165" s="144" t="s">
        <v>479</v>
      </c>
      <c r="AT165" s="144" t="s">
        <v>112</v>
      </c>
      <c r="AU165" s="144" t="s">
        <v>117</v>
      </c>
      <c r="AY165" s="16" t="s">
        <v>111</v>
      </c>
      <c r="BE165" s="145">
        <f t="shared" si="16"/>
        <v>0</v>
      </c>
      <c r="BF165" s="145">
        <f t="shared" si="17"/>
        <v>0</v>
      </c>
      <c r="BG165" s="145">
        <f t="shared" si="18"/>
        <v>0</v>
      </c>
      <c r="BH165" s="145">
        <f t="shared" si="19"/>
        <v>0</v>
      </c>
      <c r="BI165" s="145">
        <f t="shared" si="20"/>
        <v>0</v>
      </c>
      <c r="BJ165" s="16" t="s">
        <v>117</v>
      </c>
      <c r="BK165" s="145">
        <f t="shared" si="21"/>
        <v>0</v>
      </c>
      <c r="BL165" s="16" t="s">
        <v>479</v>
      </c>
      <c r="BM165" s="144" t="s">
        <v>798</v>
      </c>
    </row>
    <row r="166" spans="2:65" s="1" customFormat="1" ht="24.2" customHeight="1" x14ac:dyDescent="0.2">
      <c r="B166" s="31"/>
      <c r="C166" s="132">
        <v>31</v>
      </c>
      <c r="D166" s="132" t="s">
        <v>112</v>
      </c>
      <c r="E166" s="133" t="s">
        <v>799</v>
      </c>
      <c r="F166" s="134" t="s">
        <v>800</v>
      </c>
      <c r="G166" s="135" t="s">
        <v>167</v>
      </c>
      <c r="H166" s="136">
        <v>443</v>
      </c>
      <c r="I166" s="137"/>
      <c r="J166" s="138">
        <f t="shared" si="12"/>
        <v>0</v>
      </c>
      <c r="K166" s="139"/>
      <c r="L166" s="31"/>
      <c r="M166" s="140" t="s">
        <v>1</v>
      </c>
      <c r="N166" s="141" t="s">
        <v>39</v>
      </c>
      <c r="P166" s="142">
        <f t="shared" si="13"/>
        <v>0</v>
      </c>
      <c r="Q166" s="142">
        <v>0</v>
      </c>
      <c r="R166" s="142">
        <f t="shared" si="14"/>
        <v>0</v>
      </c>
      <c r="S166" s="142">
        <v>0</v>
      </c>
      <c r="T166" s="143">
        <f t="shared" si="15"/>
        <v>0</v>
      </c>
      <c r="AR166" s="144" t="s">
        <v>479</v>
      </c>
      <c r="AT166" s="144" t="s">
        <v>112</v>
      </c>
      <c r="AU166" s="144" t="s">
        <v>117</v>
      </c>
      <c r="AY166" s="16" t="s">
        <v>111</v>
      </c>
      <c r="BE166" s="145">
        <f t="shared" si="16"/>
        <v>0</v>
      </c>
      <c r="BF166" s="145">
        <f t="shared" si="17"/>
        <v>0</v>
      </c>
      <c r="BG166" s="145">
        <f t="shared" si="18"/>
        <v>0</v>
      </c>
      <c r="BH166" s="145">
        <f t="shared" si="19"/>
        <v>0</v>
      </c>
      <c r="BI166" s="145">
        <f t="shared" si="20"/>
        <v>0</v>
      </c>
      <c r="BJ166" s="16" t="s">
        <v>117</v>
      </c>
      <c r="BK166" s="145">
        <f t="shared" si="21"/>
        <v>0</v>
      </c>
      <c r="BL166" s="16" t="s">
        <v>479</v>
      </c>
      <c r="BM166" s="144" t="s">
        <v>801</v>
      </c>
    </row>
    <row r="167" spans="2:65" s="1" customFormat="1" ht="33" customHeight="1" x14ac:dyDescent="0.2">
      <c r="B167" s="31"/>
      <c r="C167" s="132">
        <v>32</v>
      </c>
      <c r="D167" s="132" t="s">
        <v>112</v>
      </c>
      <c r="E167" s="133" t="s">
        <v>802</v>
      </c>
      <c r="F167" s="134" t="s">
        <v>803</v>
      </c>
      <c r="G167" s="135" t="s">
        <v>167</v>
      </c>
      <c r="H167" s="136">
        <v>443</v>
      </c>
      <c r="I167" s="137"/>
      <c r="J167" s="138">
        <f t="shared" si="12"/>
        <v>0</v>
      </c>
      <c r="K167" s="139"/>
      <c r="L167" s="31"/>
      <c r="M167" s="140" t="s">
        <v>1</v>
      </c>
      <c r="N167" s="141" t="s">
        <v>39</v>
      </c>
      <c r="P167" s="142">
        <f t="shared" si="13"/>
        <v>0</v>
      </c>
      <c r="Q167" s="142">
        <v>0</v>
      </c>
      <c r="R167" s="142">
        <f t="shared" si="14"/>
        <v>0</v>
      </c>
      <c r="S167" s="142">
        <v>0</v>
      </c>
      <c r="T167" s="143">
        <f t="shared" si="15"/>
        <v>0</v>
      </c>
      <c r="AR167" s="144" t="s">
        <v>479</v>
      </c>
      <c r="AT167" s="144" t="s">
        <v>112</v>
      </c>
      <c r="AU167" s="144" t="s">
        <v>117</v>
      </c>
      <c r="AY167" s="16" t="s">
        <v>111</v>
      </c>
      <c r="BE167" s="145">
        <f t="shared" si="16"/>
        <v>0</v>
      </c>
      <c r="BF167" s="145">
        <f t="shared" si="17"/>
        <v>0</v>
      </c>
      <c r="BG167" s="145">
        <f t="shared" si="18"/>
        <v>0</v>
      </c>
      <c r="BH167" s="145">
        <f t="shared" si="19"/>
        <v>0</v>
      </c>
      <c r="BI167" s="145">
        <f t="shared" si="20"/>
        <v>0</v>
      </c>
      <c r="BJ167" s="16" t="s">
        <v>117</v>
      </c>
      <c r="BK167" s="145">
        <f t="shared" si="21"/>
        <v>0</v>
      </c>
      <c r="BL167" s="16" t="s">
        <v>479</v>
      </c>
      <c r="BM167" s="144" t="s">
        <v>804</v>
      </c>
    </row>
    <row r="168" spans="2:65" s="1" customFormat="1" ht="24.2" customHeight="1" x14ac:dyDescent="0.2">
      <c r="B168" s="31"/>
      <c r="C168" s="132">
        <v>33</v>
      </c>
      <c r="D168" s="132" t="s">
        <v>112</v>
      </c>
      <c r="E168" s="133" t="s">
        <v>805</v>
      </c>
      <c r="F168" s="134" t="s">
        <v>806</v>
      </c>
      <c r="G168" s="135" t="s">
        <v>167</v>
      </c>
      <c r="H168" s="136">
        <v>443</v>
      </c>
      <c r="I168" s="137"/>
      <c r="J168" s="138">
        <f t="shared" si="12"/>
        <v>0</v>
      </c>
      <c r="K168" s="139"/>
      <c r="L168" s="31"/>
      <c r="M168" s="140" t="s">
        <v>1</v>
      </c>
      <c r="N168" s="141" t="s">
        <v>39</v>
      </c>
      <c r="P168" s="142">
        <f t="shared" si="13"/>
        <v>0</v>
      </c>
      <c r="Q168" s="142">
        <v>0</v>
      </c>
      <c r="R168" s="142">
        <f t="shared" si="14"/>
        <v>0</v>
      </c>
      <c r="S168" s="142">
        <v>0</v>
      </c>
      <c r="T168" s="143">
        <f t="shared" si="15"/>
        <v>0</v>
      </c>
      <c r="AR168" s="144" t="s">
        <v>479</v>
      </c>
      <c r="AT168" s="144" t="s">
        <v>112</v>
      </c>
      <c r="AU168" s="144" t="s">
        <v>117</v>
      </c>
      <c r="AY168" s="16" t="s">
        <v>111</v>
      </c>
      <c r="BE168" s="145">
        <f t="shared" si="16"/>
        <v>0</v>
      </c>
      <c r="BF168" s="145">
        <f t="shared" si="17"/>
        <v>0</v>
      </c>
      <c r="BG168" s="145">
        <f t="shared" si="18"/>
        <v>0</v>
      </c>
      <c r="BH168" s="145">
        <f t="shared" si="19"/>
        <v>0</v>
      </c>
      <c r="BI168" s="145">
        <f t="shared" si="20"/>
        <v>0</v>
      </c>
      <c r="BJ168" s="16" t="s">
        <v>117</v>
      </c>
      <c r="BK168" s="145">
        <f t="shared" si="21"/>
        <v>0</v>
      </c>
      <c r="BL168" s="16" t="s">
        <v>479</v>
      </c>
      <c r="BM168" s="144" t="s">
        <v>807</v>
      </c>
    </row>
    <row r="169" spans="2:65" s="1" customFormat="1" ht="16.5" customHeight="1" x14ac:dyDescent="0.2">
      <c r="B169" s="31"/>
      <c r="C169" s="178">
        <v>34</v>
      </c>
      <c r="D169" s="178" t="s">
        <v>253</v>
      </c>
      <c r="E169" s="179" t="s">
        <v>808</v>
      </c>
      <c r="F169" s="180" t="s">
        <v>809</v>
      </c>
      <c r="G169" s="181" t="s">
        <v>167</v>
      </c>
      <c r="H169" s="182">
        <v>443</v>
      </c>
      <c r="I169" s="137"/>
      <c r="J169" s="183">
        <f t="shared" si="12"/>
        <v>0</v>
      </c>
      <c r="K169" s="184"/>
      <c r="L169" s="185"/>
      <c r="M169" s="186" t="s">
        <v>1</v>
      </c>
      <c r="N169" s="187" t="s">
        <v>39</v>
      </c>
      <c r="P169" s="142">
        <f t="shared" si="13"/>
        <v>0</v>
      </c>
      <c r="Q169" s="142">
        <v>0</v>
      </c>
      <c r="R169" s="142">
        <f t="shared" si="14"/>
        <v>0</v>
      </c>
      <c r="S169" s="142">
        <v>0</v>
      </c>
      <c r="T169" s="143">
        <f t="shared" si="15"/>
        <v>0</v>
      </c>
      <c r="AR169" s="144" t="s">
        <v>703</v>
      </c>
      <c r="AT169" s="144" t="s">
        <v>253</v>
      </c>
      <c r="AU169" s="144" t="s">
        <v>117</v>
      </c>
      <c r="AY169" s="16" t="s">
        <v>111</v>
      </c>
      <c r="BE169" s="145">
        <f t="shared" si="16"/>
        <v>0</v>
      </c>
      <c r="BF169" s="145">
        <f t="shared" si="17"/>
        <v>0</v>
      </c>
      <c r="BG169" s="145">
        <f t="shared" si="18"/>
        <v>0</v>
      </c>
      <c r="BH169" s="145">
        <f t="shared" si="19"/>
        <v>0</v>
      </c>
      <c r="BI169" s="145">
        <f t="shared" si="20"/>
        <v>0</v>
      </c>
      <c r="BJ169" s="16" t="s">
        <v>117</v>
      </c>
      <c r="BK169" s="145">
        <f t="shared" si="21"/>
        <v>0</v>
      </c>
      <c r="BL169" s="16" t="s">
        <v>703</v>
      </c>
      <c r="BM169" s="144" t="s">
        <v>810</v>
      </c>
    </row>
    <row r="170" spans="2:65" s="1" customFormat="1" ht="33" customHeight="1" x14ac:dyDescent="0.2">
      <c r="B170" s="31"/>
      <c r="C170" s="132">
        <v>35</v>
      </c>
      <c r="D170" s="132" t="s">
        <v>112</v>
      </c>
      <c r="E170" s="133" t="s">
        <v>811</v>
      </c>
      <c r="F170" s="134" t="s">
        <v>812</v>
      </c>
      <c r="G170" s="135" t="s">
        <v>167</v>
      </c>
      <c r="H170" s="136">
        <v>443</v>
      </c>
      <c r="I170" s="137"/>
      <c r="J170" s="138">
        <f t="shared" si="12"/>
        <v>0</v>
      </c>
      <c r="K170" s="139"/>
      <c r="L170" s="31"/>
      <c r="M170" s="140" t="s">
        <v>1</v>
      </c>
      <c r="N170" s="141" t="s">
        <v>39</v>
      </c>
      <c r="P170" s="142">
        <f t="shared" si="13"/>
        <v>0</v>
      </c>
      <c r="Q170" s="142">
        <v>0</v>
      </c>
      <c r="R170" s="142">
        <f t="shared" si="14"/>
        <v>0</v>
      </c>
      <c r="S170" s="142">
        <v>0</v>
      </c>
      <c r="T170" s="143">
        <f t="shared" si="15"/>
        <v>0</v>
      </c>
      <c r="AR170" s="144" t="s">
        <v>479</v>
      </c>
      <c r="AT170" s="144" t="s">
        <v>112</v>
      </c>
      <c r="AU170" s="144" t="s">
        <v>117</v>
      </c>
      <c r="AY170" s="16" t="s">
        <v>111</v>
      </c>
      <c r="BE170" s="145">
        <f t="shared" si="16"/>
        <v>0</v>
      </c>
      <c r="BF170" s="145">
        <f t="shared" si="17"/>
        <v>0</v>
      </c>
      <c r="BG170" s="145">
        <f t="shared" si="18"/>
        <v>0</v>
      </c>
      <c r="BH170" s="145">
        <f t="shared" si="19"/>
        <v>0</v>
      </c>
      <c r="BI170" s="145">
        <f t="shared" si="20"/>
        <v>0</v>
      </c>
      <c r="BJ170" s="16" t="s">
        <v>117</v>
      </c>
      <c r="BK170" s="145">
        <f t="shared" si="21"/>
        <v>0</v>
      </c>
      <c r="BL170" s="16" t="s">
        <v>479</v>
      </c>
      <c r="BM170" s="144" t="s">
        <v>813</v>
      </c>
    </row>
    <row r="171" spans="2:65" s="1" customFormat="1" ht="33" customHeight="1" x14ac:dyDescent="0.2">
      <c r="B171" s="31"/>
      <c r="C171" s="132">
        <v>36</v>
      </c>
      <c r="D171" s="132" t="s">
        <v>112</v>
      </c>
      <c r="E171" s="133" t="s">
        <v>814</v>
      </c>
      <c r="F171" s="134" t="s">
        <v>815</v>
      </c>
      <c r="G171" s="135" t="s">
        <v>151</v>
      </c>
      <c r="H171" s="136">
        <v>443</v>
      </c>
      <c r="I171" s="137"/>
      <c r="J171" s="138">
        <f t="shared" si="12"/>
        <v>0</v>
      </c>
      <c r="K171" s="139"/>
      <c r="L171" s="31"/>
      <c r="M171" s="140" t="s">
        <v>1</v>
      </c>
      <c r="N171" s="141" t="s">
        <v>39</v>
      </c>
      <c r="P171" s="142">
        <f t="shared" si="13"/>
        <v>0</v>
      </c>
      <c r="Q171" s="142">
        <v>0</v>
      </c>
      <c r="R171" s="142">
        <f t="shared" si="14"/>
        <v>0</v>
      </c>
      <c r="S171" s="142">
        <v>0</v>
      </c>
      <c r="T171" s="143">
        <f t="shared" si="15"/>
        <v>0</v>
      </c>
      <c r="AR171" s="144" t="s">
        <v>479</v>
      </c>
      <c r="AT171" s="144" t="s">
        <v>112</v>
      </c>
      <c r="AU171" s="144" t="s">
        <v>117</v>
      </c>
      <c r="AY171" s="16" t="s">
        <v>111</v>
      </c>
      <c r="BE171" s="145">
        <f t="shared" si="16"/>
        <v>0</v>
      </c>
      <c r="BF171" s="145">
        <f t="shared" si="17"/>
        <v>0</v>
      </c>
      <c r="BG171" s="145">
        <f t="shared" si="18"/>
        <v>0</v>
      </c>
      <c r="BH171" s="145">
        <f t="shared" si="19"/>
        <v>0</v>
      </c>
      <c r="BI171" s="145">
        <f t="shared" si="20"/>
        <v>0</v>
      </c>
      <c r="BJ171" s="16" t="s">
        <v>117</v>
      </c>
      <c r="BK171" s="145">
        <f t="shared" si="21"/>
        <v>0</v>
      </c>
      <c r="BL171" s="16" t="s">
        <v>479</v>
      </c>
      <c r="BM171" s="144" t="s">
        <v>816</v>
      </c>
    </row>
    <row r="172" spans="2:65" s="10" customFormat="1" ht="20.85" customHeight="1" x14ac:dyDescent="0.2">
      <c r="B172" s="122"/>
      <c r="D172" s="123" t="s">
        <v>72</v>
      </c>
      <c r="E172" s="155" t="s">
        <v>817</v>
      </c>
      <c r="F172" s="155" t="s">
        <v>818</v>
      </c>
      <c r="I172" s="125"/>
      <c r="J172" s="156">
        <f>BK172</f>
        <v>0</v>
      </c>
      <c r="L172" s="122"/>
      <c r="M172" s="127"/>
      <c r="P172" s="128">
        <f>SUM(P173:P174)</f>
        <v>0</v>
      </c>
      <c r="R172" s="128">
        <f>SUM(R173:R174)</f>
        <v>0</v>
      </c>
      <c r="T172" s="129">
        <f>SUM(T173:T174)</f>
        <v>0</v>
      </c>
      <c r="AR172" s="123" t="s">
        <v>116</v>
      </c>
      <c r="AT172" s="130" t="s">
        <v>72</v>
      </c>
      <c r="AU172" s="130" t="s">
        <v>117</v>
      </c>
      <c r="AY172" s="123" t="s">
        <v>111</v>
      </c>
      <c r="BK172" s="131">
        <f>SUM(BK173:BK174)</f>
        <v>0</v>
      </c>
    </row>
    <row r="173" spans="2:65" s="1" customFormat="1" ht="16.5" customHeight="1" x14ac:dyDescent="0.2">
      <c r="B173" s="31"/>
      <c r="C173" s="132">
        <v>37</v>
      </c>
      <c r="D173" s="132" t="s">
        <v>112</v>
      </c>
      <c r="E173" s="133" t="s">
        <v>819</v>
      </c>
      <c r="F173" s="134" t="s">
        <v>820</v>
      </c>
      <c r="G173" s="135" t="s">
        <v>821</v>
      </c>
      <c r="H173" s="136">
        <v>12</v>
      </c>
      <c r="I173" s="137"/>
      <c r="J173" s="138">
        <f>ROUND(I173*H173,2)</f>
        <v>0</v>
      </c>
      <c r="K173" s="139"/>
      <c r="L173" s="31"/>
      <c r="M173" s="140" t="s">
        <v>1</v>
      </c>
      <c r="N173" s="141" t="s">
        <v>39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822</v>
      </c>
      <c r="AT173" s="144" t="s">
        <v>112</v>
      </c>
      <c r="AU173" s="144" t="s">
        <v>122</v>
      </c>
      <c r="AY173" s="16" t="s">
        <v>111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6" t="s">
        <v>117</v>
      </c>
      <c r="BK173" s="145">
        <f>ROUND(I173*H173,2)</f>
        <v>0</v>
      </c>
      <c r="BL173" s="16" t="s">
        <v>822</v>
      </c>
      <c r="BM173" s="144" t="s">
        <v>823</v>
      </c>
    </row>
    <row r="174" spans="2:65" s="1" customFormat="1" ht="24.2" customHeight="1" x14ac:dyDescent="0.2">
      <c r="B174" s="31"/>
      <c r="C174" s="132">
        <v>38</v>
      </c>
      <c r="D174" s="132" t="s">
        <v>112</v>
      </c>
      <c r="E174" s="133" t="s">
        <v>824</v>
      </c>
      <c r="F174" s="134" t="s">
        <v>825</v>
      </c>
      <c r="G174" s="135" t="s">
        <v>821</v>
      </c>
      <c r="H174" s="136">
        <v>24</v>
      </c>
      <c r="I174" s="137"/>
      <c r="J174" s="138">
        <f>ROUND(I174*H174,2)</f>
        <v>0</v>
      </c>
      <c r="K174" s="139"/>
      <c r="L174" s="31"/>
      <c r="M174" s="146" t="s">
        <v>1</v>
      </c>
      <c r="N174" s="147" t="s">
        <v>39</v>
      </c>
      <c r="O174" s="148"/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44" t="s">
        <v>822</v>
      </c>
      <c r="AT174" s="144" t="s">
        <v>112</v>
      </c>
      <c r="AU174" s="144" t="s">
        <v>122</v>
      </c>
      <c r="AY174" s="16" t="s">
        <v>111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6" t="s">
        <v>117</v>
      </c>
      <c r="BK174" s="145">
        <f>ROUND(I174*H174,2)</f>
        <v>0</v>
      </c>
      <c r="BL174" s="16" t="s">
        <v>822</v>
      </c>
      <c r="BM174" s="144" t="s">
        <v>826</v>
      </c>
    </row>
    <row r="175" spans="2:65" s="1" customFormat="1" ht="6.95" customHeight="1" x14ac:dyDescent="0.2">
      <c r="B175" s="46"/>
      <c r="C175" s="47"/>
      <c r="D175" s="47"/>
      <c r="E175" s="47"/>
      <c r="F175" s="47"/>
      <c r="G175" s="47"/>
      <c r="H175" s="47"/>
      <c r="I175" s="47"/>
      <c r="J175" s="47"/>
      <c r="K175" s="47"/>
      <c r="L175" s="31"/>
    </row>
  </sheetData>
  <sheetProtection formatColumns="0" formatRows="0" autoFilter="0"/>
  <autoFilter ref="C119:K174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J172 J1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SO 00 - Všeobecné položky</vt:lpstr>
      <vt:lpstr>SO 03 - Zastávka MHD Panó...</vt:lpstr>
      <vt:lpstr>SO 13 - Úprava VO na Panó...</vt:lpstr>
      <vt:lpstr>'Rekapitulácia stavby'!Názvy_tlače</vt:lpstr>
      <vt:lpstr>'SO 00 - Všeobecné položky'!Názvy_tlače</vt:lpstr>
      <vt:lpstr>'SO 03 - Zastávka MHD Panó...'!Názvy_tlače</vt:lpstr>
      <vt:lpstr>'SO 13 - Úprava VO na Panó...'!Názvy_tlače</vt:lpstr>
      <vt:lpstr>'Rekapitulácia stavby'!Oblasť_tlače</vt:lpstr>
      <vt:lpstr>'SO 00 - Všeobecné položky'!Oblasť_tlače</vt:lpstr>
      <vt:lpstr>'SO 03 - Zastávka MHD Panó...'!Oblasť_tlače</vt:lpstr>
      <vt:lpstr>'SO 13 - Úprava VO na Panó...'!Oblasť_tlače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DESKTOP-IUAD7LM\admin</dc:creator>
  <cp:lastModifiedBy>Šimo Juraj, Ing.</cp:lastModifiedBy>
  <dcterms:created xsi:type="dcterms:W3CDTF">2023-08-21T12:31:30Z</dcterms:created>
  <dcterms:modified xsi:type="dcterms:W3CDTF">2026-03-13T11:02:29Z</dcterms:modified>
</cp:coreProperties>
</file>