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anis\Documents\02_VO_Doprava\02_07_cesty_2_etapa_plz_trangoska_tale_bystra\sutazne_podklady\"/>
    </mc:Choice>
  </mc:AlternateContent>
  <bookViews>
    <workbookView xWindow="0" yWindow="0" windowWidth="21600" windowHeight="9600" activeTab="2"/>
  </bookViews>
  <sheets>
    <sheet name="Rekapitulácia stavby" sheetId="1" r:id="rId1"/>
    <sheet name="237301 - SO M 2373-01 Mos..." sheetId="2" r:id="rId2"/>
    <sheet name="584040 - SO M 584-040 Mos..." sheetId="3" r:id="rId3"/>
    <sheet name="584044 - SO M 584-044 Mos..." sheetId="4" r:id="rId4"/>
    <sheet name="584047 - SO M 584-047 Mos..." sheetId="5" r:id="rId5"/>
    <sheet name="584038 - SO M 584-038 Mos..." sheetId="6" r:id="rId6"/>
    <sheet name="584039 - SO M 584-039 Mos..." sheetId="7" r:id="rId7"/>
    <sheet name="584049 - SO M 584-049 Mos..." sheetId="8" r:id="rId8"/>
    <sheet name="584050 - SO M 584-050 Mos..." sheetId="9" r:id="rId9"/>
    <sheet name="584042 - SO M 584-042 Mos..." sheetId="10" r:id="rId10"/>
    <sheet name="237302 - SO M 2373-02 Mos..." sheetId="11" r:id="rId11"/>
    <sheet name="584051 - SO M 584-051 Mos..." sheetId="12" r:id="rId12"/>
  </sheets>
  <definedNames>
    <definedName name="_xlnm.Print_Titles" localSheetId="1">'237301 - SO M 2373-01 Mos...'!$122:$122</definedName>
    <definedName name="_xlnm.Print_Titles" localSheetId="10">'237302 - SO M 2373-02 Mos...'!$124:$124</definedName>
    <definedName name="_xlnm.Print_Titles" localSheetId="5">'584038 - SO M 584-038 Mos...'!$121:$121</definedName>
    <definedName name="_xlnm.Print_Titles" localSheetId="6">'584039 - SO M 584-039 Mos...'!$122:$122</definedName>
    <definedName name="_xlnm.Print_Titles" localSheetId="2">'584040 - SO M 584-040 Mos...'!$125:$125</definedName>
    <definedName name="_xlnm.Print_Titles" localSheetId="9">'584042 - SO M 584-042 Mos...'!$122:$122</definedName>
    <definedName name="_xlnm.Print_Titles" localSheetId="3">'584044 - SO M 584-044 Mos...'!$124:$124</definedName>
    <definedName name="_xlnm.Print_Titles" localSheetId="4">'584047 - SO M 584-047 Mos...'!$124:$124</definedName>
    <definedName name="_xlnm.Print_Titles" localSheetId="7">'584049 - SO M 584-049 Mos...'!$123:$123</definedName>
    <definedName name="_xlnm.Print_Titles" localSheetId="8">'584050 - SO M 584-050 Mos...'!$125:$125</definedName>
    <definedName name="_xlnm.Print_Titles" localSheetId="11">'584051 - SO M 584-051 Mos...'!$124:$124</definedName>
    <definedName name="_xlnm.Print_Titles" localSheetId="0">'Rekapitulácia stavby'!$85:$85</definedName>
    <definedName name="_xlnm.Print_Area" localSheetId="1">'237301 - SO M 2373-01 Mos...'!$C$4:$Q$70,'237301 - SO M 2373-01 Mos...'!$C$76:$Q$106,'237301 - SO M 2373-01 Mos...'!$C$112:$Q$185</definedName>
    <definedName name="_xlnm.Print_Area" localSheetId="10">'237302 - SO M 2373-02 Mos...'!$C$4:$Q$70,'237302 - SO M 2373-02 Mos...'!$C$76:$Q$108,'237302 - SO M 2373-02 Mos...'!$C$114:$Q$207</definedName>
    <definedName name="_xlnm.Print_Area" localSheetId="5">'584038 - SO M 584-038 Mos...'!$C$4:$Q$70,'584038 - SO M 584-038 Mos...'!$C$76:$Q$105,'584038 - SO M 584-038 Mos...'!$C$111:$Q$180</definedName>
    <definedName name="_xlnm.Print_Area" localSheetId="6">'584039 - SO M 584-039 Mos...'!$C$4:$Q$70,'584039 - SO M 584-039 Mos...'!$C$76:$Q$106,'584039 - SO M 584-039 Mos...'!$C$112:$Q$196</definedName>
    <definedName name="_xlnm.Print_Area" localSheetId="2">'584040 - SO M 584-040 Mos...'!$C$4:$Q$70,'584040 - SO M 584-040 Mos...'!$C$76:$Q$109,'584040 - SO M 584-040 Mos...'!$C$115:$Q$242</definedName>
    <definedName name="_xlnm.Print_Area" localSheetId="9">'584042 - SO M 584-042 Mos...'!$C$4:$Q$70,'584042 - SO M 584-042 Mos...'!$C$76:$Q$106,'584042 - SO M 584-042 Mos...'!$C$112:$Q$182</definedName>
    <definedName name="_xlnm.Print_Area" localSheetId="3">'584044 - SO M 584-044 Mos...'!$C$4:$Q$70,'584044 - SO M 584-044 Mos...'!$C$76:$Q$108,'584044 - SO M 584-044 Mos...'!$C$114:$Q$202</definedName>
    <definedName name="_xlnm.Print_Area" localSheetId="4">'584047 - SO M 584-047 Mos...'!$C$4:$Q$70,'584047 - SO M 584-047 Mos...'!$C$76:$Q$108,'584047 - SO M 584-047 Mos...'!$C$114:$Q$209</definedName>
    <definedName name="_xlnm.Print_Area" localSheetId="7">'584049 - SO M 584-049 Mos...'!$C$4:$Q$70,'584049 - SO M 584-049 Mos...'!$C$76:$Q$107,'584049 - SO M 584-049 Mos...'!$C$113:$Q$204</definedName>
    <definedName name="_xlnm.Print_Area" localSheetId="8">'584050 - SO M 584-050 Mos...'!$C$4:$Q$70,'584050 - SO M 584-050 Mos...'!$C$76:$Q$109,'584050 - SO M 584-050 Mos...'!$C$115:$Q$240</definedName>
    <definedName name="_xlnm.Print_Area" localSheetId="11">'584051 - SO M 584-051 Mos...'!$C$4:$Q$70,'584051 - SO M 584-051 Mos...'!$C$76:$Q$108,'584051 - SO M 584-051 Mos...'!$C$114:$Q$222</definedName>
    <definedName name="_xlnm.Print_Area" localSheetId="0">'Rekapitulácia stavby'!$C$4:$AP$70,'Rekapitulácia stavby'!$C$76:$AP$108</definedName>
  </definedNames>
  <calcPr calcId="162913"/>
</workbook>
</file>

<file path=xl/calcChain.xml><?xml version="1.0" encoding="utf-8"?>
<calcChain xmlns="http://schemas.openxmlformats.org/spreadsheetml/2006/main">
  <c r="AY98" i="1" l="1"/>
  <c r="AX98" i="1"/>
  <c r="BI222" i="12"/>
  <c r="BH222" i="12"/>
  <c r="BG222" i="12"/>
  <c r="BE222" i="12"/>
  <c r="BK222" i="12"/>
  <c r="N222" i="12" s="1"/>
  <c r="BF222" i="12" s="1"/>
  <c r="BI221" i="12"/>
  <c r="BH221" i="12"/>
  <c r="BG221" i="12"/>
  <c r="BE221" i="12"/>
  <c r="BK221" i="12"/>
  <c r="N221" i="12"/>
  <c r="BF221" i="12" s="1"/>
  <c r="BI220" i="12"/>
  <c r="BH220" i="12"/>
  <c r="BG220" i="12"/>
  <c r="BE220" i="12"/>
  <c r="BK220" i="12"/>
  <c r="N220" i="12" s="1"/>
  <c r="BF220" i="12" s="1"/>
  <c r="BI219" i="12"/>
  <c r="BH219" i="12"/>
  <c r="BG219" i="12"/>
  <c r="BE219" i="12"/>
  <c r="BK219" i="12"/>
  <c r="N219" i="12"/>
  <c r="BF219" i="12" s="1"/>
  <c r="BI218" i="12"/>
  <c r="BH218" i="12"/>
  <c r="BG218" i="12"/>
  <c r="BE218" i="12"/>
  <c r="BK218" i="12"/>
  <c r="BK217" i="12"/>
  <c r="N217" i="12" s="1"/>
  <c r="N98" i="12" s="1"/>
  <c r="N218" i="12"/>
  <c r="BF218" i="12"/>
  <c r="BI214" i="12"/>
  <c r="BH214" i="12"/>
  <c r="BG214" i="12"/>
  <c r="BE214" i="12"/>
  <c r="AA214" i="12"/>
  <c r="Y214" i="12"/>
  <c r="W214" i="12"/>
  <c r="BK214" i="12"/>
  <c r="N214" i="12"/>
  <c r="BF214" i="12"/>
  <c r="BI211" i="12"/>
  <c r="BH211" i="12"/>
  <c r="BG211" i="12"/>
  <c r="BE211" i="12"/>
  <c r="AA211" i="12"/>
  <c r="Y211" i="12"/>
  <c r="W211" i="12"/>
  <c r="BK211" i="12"/>
  <c r="N211" i="12"/>
  <c r="BF211" i="12"/>
  <c r="BI208" i="12"/>
  <c r="BH208" i="12"/>
  <c r="BG208" i="12"/>
  <c r="BE208" i="12"/>
  <c r="AA208" i="12"/>
  <c r="Y208" i="12"/>
  <c r="W208" i="12"/>
  <c r="BK208" i="12"/>
  <c r="N208" i="12"/>
  <c r="BF208" i="12"/>
  <c r="BI205" i="12"/>
  <c r="BH205" i="12"/>
  <c r="BG205" i="12"/>
  <c r="BE205" i="12"/>
  <c r="AA205" i="12"/>
  <c r="AA204" i="12"/>
  <c r="Y205" i="12"/>
  <c r="Y204" i="12"/>
  <c r="W205" i="12"/>
  <c r="W204" i="12"/>
  <c r="BK205" i="12"/>
  <c r="BK204" i="12"/>
  <c r="N204" i="12" s="1"/>
  <c r="N97" i="12" s="1"/>
  <c r="N205" i="12"/>
  <c r="BF205" i="12" s="1"/>
  <c r="BI201" i="12"/>
  <c r="BH201" i="12"/>
  <c r="BG201" i="12"/>
  <c r="BE201" i="12"/>
  <c r="AA201" i="12"/>
  <c r="AA200" i="12"/>
  <c r="AA199" i="12" s="1"/>
  <c r="Y201" i="12"/>
  <c r="Y200" i="12" s="1"/>
  <c r="Y199" i="12" s="1"/>
  <c r="W201" i="12"/>
  <c r="W200" i="12"/>
  <c r="W199" i="12" s="1"/>
  <c r="BK201" i="12"/>
  <c r="BK200" i="12" s="1"/>
  <c r="N201" i="12"/>
  <c r="BF201" i="12"/>
  <c r="BI195" i="12"/>
  <c r="BH195" i="12"/>
  <c r="BG195" i="12"/>
  <c r="BE195" i="12"/>
  <c r="AA195" i="12"/>
  <c r="Y195" i="12"/>
  <c r="W195" i="12"/>
  <c r="BK195" i="12"/>
  <c r="N195" i="12"/>
  <c r="BF195" i="12"/>
  <c r="BI192" i="12"/>
  <c r="BH192" i="12"/>
  <c r="BG192" i="12"/>
  <c r="BE192" i="12"/>
  <c r="AA192" i="12"/>
  <c r="Y192" i="12"/>
  <c r="W192" i="12"/>
  <c r="BK192" i="12"/>
  <c r="N192" i="12"/>
  <c r="BF192" i="12"/>
  <c r="BI189" i="12"/>
  <c r="BH189" i="12"/>
  <c r="BG189" i="12"/>
  <c r="BE189" i="12"/>
  <c r="AA189" i="12"/>
  <c r="Y189" i="12"/>
  <c r="W189" i="12"/>
  <c r="BK189" i="12"/>
  <c r="N189" i="12"/>
  <c r="BF189" i="12"/>
  <c r="BI186" i="12"/>
  <c r="BH186" i="12"/>
  <c r="BG186" i="12"/>
  <c r="BE186" i="12"/>
  <c r="AA186" i="12"/>
  <c r="Y186" i="12"/>
  <c r="W186" i="12"/>
  <c r="BK186" i="12"/>
  <c r="N186" i="12"/>
  <c r="BF186" i="12"/>
  <c r="BI185" i="12"/>
  <c r="BH185" i="12"/>
  <c r="BG185" i="12"/>
  <c r="BE185" i="12"/>
  <c r="AA185" i="12"/>
  <c r="Y185" i="12"/>
  <c r="W185" i="12"/>
  <c r="BK185" i="12"/>
  <c r="N185" i="12"/>
  <c r="BF185" i="12"/>
  <c r="BI183" i="12"/>
  <c r="BH183" i="12"/>
  <c r="BG183" i="12"/>
  <c r="BE183" i="12"/>
  <c r="AA183" i="12"/>
  <c r="Y183" i="12"/>
  <c r="W183" i="12"/>
  <c r="BK183" i="12"/>
  <c r="N183" i="12"/>
  <c r="BF183" i="12"/>
  <c r="BI180" i="12"/>
  <c r="BH180" i="12"/>
  <c r="BG180" i="12"/>
  <c r="BE180" i="12"/>
  <c r="AA180" i="12"/>
  <c r="Y180" i="12"/>
  <c r="W180" i="12"/>
  <c r="BK180" i="12"/>
  <c r="N180" i="12"/>
  <c r="BF180" i="12"/>
  <c r="BI176" i="12"/>
  <c r="BH176" i="12"/>
  <c r="BG176" i="12"/>
  <c r="BE176" i="12"/>
  <c r="AA176" i="12"/>
  <c r="AA175" i="12"/>
  <c r="Y176" i="12"/>
  <c r="Y175" i="12"/>
  <c r="W176" i="12"/>
  <c r="W175" i="12"/>
  <c r="BK176" i="12"/>
  <c r="BK175" i="12"/>
  <c r="N175" i="12" s="1"/>
  <c r="N94" i="12" s="1"/>
  <c r="N176" i="12"/>
  <c r="BF176" i="12" s="1"/>
  <c r="BI171" i="12"/>
  <c r="BH171" i="12"/>
  <c r="BG171" i="12"/>
  <c r="BE171" i="12"/>
  <c r="AA171" i="12"/>
  <c r="Y171" i="12"/>
  <c r="W171" i="12"/>
  <c r="BK171" i="12"/>
  <c r="N171" i="12"/>
  <c r="BF171" i="12"/>
  <c r="BI167" i="12"/>
  <c r="BH167" i="12"/>
  <c r="BG167" i="12"/>
  <c r="BE167" i="12"/>
  <c r="AA167" i="12"/>
  <c r="Y167" i="12"/>
  <c r="W167" i="12"/>
  <c r="BK167" i="12"/>
  <c r="N167" i="12"/>
  <c r="BF167" i="12"/>
  <c r="BI164" i="12"/>
  <c r="BH164" i="12"/>
  <c r="BG164" i="12"/>
  <c r="BE164" i="12"/>
  <c r="AA164" i="12"/>
  <c r="AA163" i="12"/>
  <c r="Y164" i="12"/>
  <c r="Y163" i="12"/>
  <c r="W164" i="12"/>
  <c r="W163" i="12"/>
  <c r="BK164" i="12"/>
  <c r="BK163" i="12"/>
  <c r="N163" i="12" s="1"/>
  <c r="N93" i="12" s="1"/>
  <c r="N164" i="12"/>
  <c r="BF164" i="12" s="1"/>
  <c r="BI160" i="12"/>
  <c r="BH160" i="12"/>
  <c r="BG160" i="12"/>
  <c r="BE160" i="12"/>
  <c r="AA160" i="12"/>
  <c r="Y160" i="12"/>
  <c r="W160" i="12"/>
  <c r="BK160" i="12"/>
  <c r="N160" i="12"/>
  <c r="BF160" i="12"/>
  <c r="BI158" i="12"/>
  <c r="BH158" i="12"/>
  <c r="BG158" i="12"/>
  <c r="BE158" i="12"/>
  <c r="AA158" i="12"/>
  <c r="Y158" i="12"/>
  <c r="W158" i="12"/>
  <c r="BK158" i="12"/>
  <c r="N158" i="12"/>
  <c r="BF158" i="12"/>
  <c r="BI155" i="12"/>
  <c r="BH155" i="12"/>
  <c r="BG155" i="12"/>
  <c r="BE155" i="12"/>
  <c r="AA155" i="12"/>
  <c r="AA154" i="12"/>
  <c r="Y155" i="12"/>
  <c r="Y154" i="12"/>
  <c r="W155" i="12"/>
  <c r="W154" i="12"/>
  <c r="BK155" i="12"/>
  <c r="BK154" i="12"/>
  <c r="N154" i="12" s="1"/>
  <c r="N92" i="12" s="1"/>
  <c r="N155" i="12"/>
  <c r="BF155" i="12" s="1"/>
  <c r="BI153" i="12"/>
  <c r="BH153" i="12"/>
  <c r="BG153" i="12"/>
  <c r="BE153" i="12"/>
  <c r="AA153" i="12"/>
  <c r="Y153" i="12"/>
  <c r="W153" i="12"/>
  <c r="BK153" i="12"/>
  <c r="N153" i="12"/>
  <c r="BF153" i="12"/>
  <c r="BI150" i="12"/>
  <c r="BH150" i="12"/>
  <c r="BG150" i="12"/>
  <c r="BE150" i="12"/>
  <c r="AA150" i="12"/>
  <c r="Y150" i="12"/>
  <c r="W150" i="12"/>
  <c r="BK150" i="12"/>
  <c r="N150" i="12"/>
  <c r="BF150" i="12"/>
  <c r="BI147" i="12"/>
  <c r="BH147" i="12"/>
  <c r="BG147" i="12"/>
  <c r="BE147" i="12"/>
  <c r="AA147" i="12"/>
  <c r="Y147" i="12"/>
  <c r="W147" i="12"/>
  <c r="BK147" i="12"/>
  <c r="N147" i="12"/>
  <c r="BF147" i="12"/>
  <c r="BI144" i="12"/>
  <c r="BH144" i="12"/>
  <c r="BG144" i="12"/>
  <c r="BE144" i="12"/>
  <c r="AA144" i="12"/>
  <c r="AA143" i="12"/>
  <c r="Y144" i="12"/>
  <c r="Y143" i="12"/>
  <c r="W144" i="12"/>
  <c r="W143" i="12"/>
  <c r="BK144" i="12"/>
  <c r="BK143" i="12"/>
  <c r="N143" i="12" s="1"/>
  <c r="N91" i="12" s="1"/>
  <c r="N144" i="12"/>
  <c r="BF144" i="12" s="1"/>
  <c r="BI140" i="12"/>
  <c r="BH140" i="12"/>
  <c r="BG140" i="12"/>
  <c r="BE140" i="12"/>
  <c r="AA140" i="12"/>
  <c r="Y140" i="12"/>
  <c r="W140" i="12"/>
  <c r="BK140" i="12"/>
  <c r="N140" i="12"/>
  <c r="BF140" i="12"/>
  <c r="BI136" i="12"/>
  <c r="BH136" i="12"/>
  <c r="BG136" i="12"/>
  <c r="BE136" i="12"/>
  <c r="AA136" i="12"/>
  <c r="Y136" i="12"/>
  <c r="W136" i="12"/>
  <c r="BK136" i="12"/>
  <c r="N136" i="12"/>
  <c r="BF136" i="12"/>
  <c r="BI132" i="12"/>
  <c r="BH132" i="12"/>
  <c r="BG132" i="12"/>
  <c r="BE132" i="12"/>
  <c r="AA132" i="12"/>
  <c r="Y132" i="12"/>
  <c r="W132" i="12"/>
  <c r="BK132" i="12"/>
  <c r="N132" i="12"/>
  <c r="BF132" i="12"/>
  <c r="BI128" i="12"/>
  <c r="BH128" i="12"/>
  <c r="BG128" i="12"/>
  <c r="BE128" i="12"/>
  <c r="AA128" i="12"/>
  <c r="AA127" i="12"/>
  <c r="AA126" i="12" s="1"/>
  <c r="AA125" i="12" s="1"/>
  <c r="Y128" i="12"/>
  <c r="Y127" i="12"/>
  <c r="Y126" i="12" s="1"/>
  <c r="W128" i="12"/>
  <c r="W127" i="12"/>
  <c r="W126" i="12" s="1"/>
  <c r="W125" i="12" s="1"/>
  <c r="AU98" i="1" s="1"/>
  <c r="BK128" i="12"/>
  <c r="BK127" i="12" s="1"/>
  <c r="N128" i="12"/>
  <c r="BF128" i="12" s="1"/>
  <c r="F119" i="12"/>
  <c r="F117" i="12"/>
  <c r="BI106" i="12"/>
  <c r="BH106" i="12"/>
  <c r="BG106" i="12"/>
  <c r="BE106" i="12"/>
  <c r="BI105" i="12"/>
  <c r="BH105" i="12"/>
  <c r="BG105" i="12"/>
  <c r="BE105" i="12"/>
  <c r="BI104" i="12"/>
  <c r="BH104" i="12"/>
  <c r="BG104" i="12"/>
  <c r="BE104" i="12"/>
  <c r="BI103" i="12"/>
  <c r="BH103" i="12"/>
  <c r="BG103" i="12"/>
  <c r="BE103" i="12"/>
  <c r="BI102" i="12"/>
  <c r="BH102" i="12"/>
  <c r="BG102" i="12"/>
  <c r="BE102" i="12"/>
  <c r="BI101" i="12"/>
  <c r="H36" i="12" s="1"/>
  <c r="BD98" i="1" s="1"/>
  <c r="BH101" i="12"/>
  <c r="H35" i="12"/>
  <c r="BC98" i="1" s="1"/>
  <c r="BG101" i="12"/>
  <c r="H34" i="12" s="1"/>
  <c r="BB98" i="1" s="1"/>
  <c r="BE101" i="12"/>
  <c r="M32" i="12"/>
  <c r="AV98" i="1" s="1"/>
  <c r="H32" i="12"/>
  <c r="AZ98" i="1" s="1"/>
  <c r="F81" i="12"/>
  <c r="F79" i="12"/>
  <c r="O21" i="12"/>
  <c r="E21" i="12"/>
  <c r="M122" i="12"/>
  <c r="M84" i="12"/>
  <c r="O20" i="12"/>
  <c r="O18" i="12"/>
  <c r="E18" i="12"/>
  <c r="M121" i="12" s="1"/>
  <c r="M83" i="12"/>
  <c r="O17" i="12"/>
  <c r="O15" i="12"/>
  <c r="E15" i="12"/>
  <c r="F122" i="12"/>
  <c r="F84" i="12"/>
  <c r="O14" i="12"/>
  <c r="O12" i="12"/>
  <c r="E12" i="12"/>
  <c r="F121" i="12" s="1"/>
  <c r="F83" i="12"/>
  <c r="O11" i="12"/>
  <c r="O9" i="12"/>
  <c r="M119" i="12" s="1"/>
  <c r="M81" i="12"/>
  <c r="F6" i="12"/>
  <c r="F116" i="12"/>
  <c r="F78" i="12"/>
  <c r="AY97" i="1"/>
  <c r="AX97" i="1"/>
  <c r="BI207" i="11"/>
  <c r="BH207" i="11"/>
  <c r="BG207" i="11"/>
  <c r="BE207" i="11"/>
  <c r="BK207" i="11"/>
  <c r="N207" i="11" s="1"/>
  <c r="BF207" i="11" s="1"/>
  <c r="BI206" i="11"/>
  <c r="BH206" i="11"/>
  <c r="BG206" i="11"/>
  <c r="BE206" i="11"/>
  <c r="BK206" i="11"/>
  <c r="N206" i="11"/>
  <c r="BF206" i="11" s="1"/>
  <c r="BI205" i="11"/>
  <c r="BH205" i="11"/>
  <c r="BG205" i="11"/>
  <c r="BE205" i="11"/>
  <c r="BK205" i="11"/>
  <c r="N205" i="11" s="1"/>
  <c r="BF205" i="11" s="1"/>
  <c r="BI204" i="11"/>
  <c r="BH204" i="11"/>
  <c r="BG204" i="11"/>
  <c r="BE204" i="11"/>
  <c r="BK204" i="11"/>
  <c r="N204" i="11"/>
  <c r="BF204" i="11" s="1"/>
  <c r="BI203" i="11"/>
  <c r="BH203" i="11"/>
  <c r="BG203" i="11"/>
  <c r="BE203" i="11"/>
  <c r="BK203" i="11"/>
  <c r="BK202" i="11" s="1"/>
  <c r="N202" i="11" s="1"/>
  <c r="N98" i="11" s="1"/>
  <c r="BI199" i="11"/>
  <c r="BH199" i="11"/>
  <c r="BG199" i="11"/>
  <c r="BE199" i="11"/>
  <c r="AA199" i="11"/>
  <c r="Y199" i="11"/>
  <c r="W199" i="11"/>
  <c r="BK199" i="11"/>
  <c r="N199" i="11"/>
  <c r="BF199" i="11" s="1"/>
  <c r="BI196" i="11"/>
  <c r="BH196" i="11"/>
  <c r="BG196" i="11"/>
  <c r="BE196" i="11"/>
  <c r="AA196" i="11"/>
  <c r="Y196" i="11"/>
  <c r="W196" i="11"/>
  <c r="BK196" i="11"/>
  <c r="N196" i="11"/>
  <c r="BF196" i="11" s="1"/>
  <c r="BI193" i="11"/>
  <c r="BH193" i="11"/>
  <c r="BG193" i="11"/>
  <c r="BE193" i="11"/>
  <c r="AA193" i="11"/>
  <c r="Y193" i="11"/>
  <c r="W193" i="11"/>
  <c r="BK193" i="11"/>
  <c r="N193" i="11"/>
  <c r="BF193" i="11"/>
  <c r="BI190" i="11"/>
  <c r="BH190" i="11"/>
  <c r="BG190" i="11"/>
  <c r="BE190" i="11"/>
  <c r="AA190" i="11"/>
  <c r="AA189" i="11"/>
  <c r="Y190" i="11"/>
  <c r="Y189" i="11"/>
  <c r="W190" i="11"/>
  <c r="W189" i="11"/>
  <c r="BK190" i="11"/>
  <c r="BK189" i="11"/>
  <c r="N189" i="11" s="1"/>
  <c r="N97" i="11" s="1"/>
  <c r="N190" i="11"/>
  <c r="BF190" i="11" s="1"/>
  <c r="BI186" i="11"/>
  <c r="BH186" i="11"/>
  <c r="BG186" i="11"/>
  <c r="BE186" i="11"/>
  <c r="AA186" i="11"/>
  <c r="AA185" i="11"/>
  <c r="AA184" i="11" s="1"/>
  <c r="Y186" i="11"/>
  <c r="Y185" i="11" s="1"/>
  <c r="Y184" i="11" s="1"/>
  <c r="W186" i="11"/>
  <c r="W185" i="11"/>
  <c r="W184" i="11" s="1"/>
  <c r="BK186" i="11"/>
  <c r="BK185" i="11" s="1"/>
  <c r="N186" i="11"/>
  <c r="BF186" i="11"/>
  <c r="BI181" i="11"/>
  <c r="BH181" i="11"/>
  <c r="BG181" i="11"/>
  <c r="BE181" i="11"/>
  <c r="AA181" i="11"/>
  <c r="Y181" i="11"/>
  <c r="W181" i="11"/>
  <c r="BK181" i="11"/>
  <c r="N181" i="11"/>
  <c r="BF181" i="11"/>
  <c r="BI178" i="11"/>
  <c r="BH178" i="11"/>
  <c r="BG178" i="11"/>
  <c r="BE178" i="11"/>
  <c r="AA178" i="11"/>
  <c r="Y178" i="11"/>
  <c r="W178" i="11"/>
  <c r="BK178" i="11"/>
  <c r="N178" i="11"/>
  <c r="BF178" i="11"/>
  <c r="BI175" i="11"/>
  <c r="BH175" i="11"/>
  <c r="BG175" i="11"/>
  <c r="BE175" i="11"/>
  <c r="AA175" i="11"/>
  <c r="Y175" i="11"/>
  <c r="W175" i="11"/>
  <c r="BK175" i="11"/>
  <c r="N175" i="11"/>
  <c r="BF175" i="11"/>
  <c r="BI172" i="11"/>
  <c r="BH172" i="11"/>
  <c r="BG172" i="11"/>
  <c r="BE172" i="11"/>
  <c r="AA172" i="11"/>
  <c r="Y172" i="11"/>
  <c r="W172" i="11"/>
  <c r="BK172" i="11"/>
  <c r="N172" i="11"/>
  <c r="BF172" i="11"/>
  <c r="BI169" i="11"/>
  <c r="BH169" i="11"/>
  <c r="BG169" i="11"/>
  <c r="BE169" i="11"/>
  <c r="AA169" i="11"/>
  <c r="Y169" i="11"/>
  <c r="W169" i="11"/>
  <c r="BK169" i="11"/>
  <c r="N169" i="11"/>
  <c r="BF169" i="11"/>
  <c r="BI168" i="11"/>
  <c r="BH168" i="11"/>
  <c r="BG168" i="11"/>
  <c r="BE168" i="11"/>
  <c r="AA168" i="11"/>
  <c r="Y168" i="11"/>
  <c r="W168" i="11"/>
  <c r="BK168" i="11"/>
  <c r="N168" i="11"/>
  <c r="BF168" i="11"/>
  <c r="BI166" i="11"/>
  <c r="BH166" i="11"/>
  <c r="BG166" i="11"/>
  <c r="BE166" i="11"/>
  <c r="AA166" i="11"/>
  <c r="Y166" i="11"/>
  <c r="W166" i="11"/>
  <c r="BK166" i="11"/>
  <c r="N166" i="11"/>
  <c r="BF166" i="11"/>
  <c r="BI162" i="11"/>
  <c r="BH162" i="11"/>
  <c r="BG162" i="11"/>
  <c r="BE162" i="11"/>
  <c r="AA162" i="11"/>
  <c r="Y162" i="11"/>
  <c r="W162" i="11"/>
  <c r="BK162" i="11"/>
  <c r="N162" i="11"/>
  <c r="BF162" i="11"/>
  <c r="BI158" i="11"/>
  <c r="BH158" i="11"/>
  <c r="BG158" i="11"/>
  <c r="BE158" i="11"/>
  <c r="AA158" i="11"/>
  <c r="AA157" i="11"/>
  <c r="Y158" i="11"/>
  <c r="Y157" i="11"/>
  <c r="W158" i="11"/>
  <c r="W157" i="11"/>
  <c r="BK158" i="11"/>
  <c r="BK157" i="11"/>
  <c r="N157" i="11" s="1"/>
  <c r="N94" i="11" s="1"/>
  <c r="N158" i="11"/>
  <c r="BF158" i="11" s="1"/>
  <c r="BI153" i="11"/>
  <c r="BH153" i="11"/>
  <c r="BG153" i="11"/>
  <c r="BE153" i="11"/>
  <c r="AA153" i="11"/>
  <c r="Y153" i="11"/>
  <c r="W153" i="11"/>
  <c r="BK153" i="11"/>
  <c r="N153" i="11"/>
  <c r="BF153" i="11"/>
  <c r="BI149" i="11"/>
  <c r="BH149" i="11"/>
  <c r="BG149" i="11"/>
  <c r="BE149" i="11"/>
  <c r="AA149" i="11"/>
  <c r="Y149" i="11"/>
  <c r="W149" i="11"/>
  <c r="BK149" i="11"/>
  <c r="N149" i="11"/>
  <c r="BF149" i="11"/>
  <c r="BI146" i="11"/>
  <c r="BH146" i="11"/>
  <c r="BG146" i="11"/>
  <c r="BE146" i="11"/>
  <c r="AA146" i="11"/>
  <c r="AA145" i="11"/>
  <c r="Y146" i="11"/>
  <c r="Y145" i="11"/>
  <c r="W146" i="11"/>
  <c r="W145" i="11"/>
  <c r="BK146" i="11"/>
  <c r="BK145" i="11"/>
  <c r="N145" i="11" s="1"/>
  <c r="N93" i="11" s="1"/>
  <c r="N146" i="11"/>
  <c r="BF146" i="11" s="1"/>
  <c r="BI142" i="11"/>
  <c r="BH142" i="11"/>
  <c r="BG142" i="11"/>
  <c r="BE142" i="11"/>
  <c r="AA142" i="11"/>
  <c r="AA141" i="11"/>
  <c r="Y142" i="11"/>
  <c r="Y141" i="11"/>
  <c r="W142" i="11"/>
  <c r="W141" i="11"/>
  <c r="BK142" i="11"/>
  <c r="BK141" i="11"/>
  <c r="N141" i="11" s="1"/>
  <c r="N92" i="11" s="1"/>
  <c r="N142" i="11"/>
  <c r="BF142" i="11" s="1"/>
  <c r="BI140" i="11"/>
  <c r="BH140" i="11"/>
  <c r="BG140" i="11"/>
  <c r="BE140" i="11"/>
  <c r="AA140" i="11"/>
  <c r="Y140" i="11"/>
  <c r="W140" i="11"/>
  <c r="BK140" i="11"/>
  <c r="N140" i="11"/>
  <c r="BF140" i="11"/>
  <c r="BI136" i="11"/>
  <c r="BH136" i="11"/>
  <c r="BG136" i="11"/>
  <c r="BE136" i="11"/>
  <c r="AA136" i="11"/>
  <c r="AA135" i="11"/>
  <c r="Y136" i="11"/>
  <c r="Y135" i="11"/>
  <c r="W136" i="11"/>
  <c r="W135" i="11"/>
  <c r="BK136" i="11"/>
  <c r="BK135" i="11"/>
  <c r="N135" i="11" s="1"/>
  <c r="N91" i="11" s="1"/>
  <c r="N136" i="11"/>
  <c r="BF136" i="11" s="1"/>
  <c r="BI131" i="11"/>
  <c r="BH131" i="11"/>
  <c r="BG131" i="11"/>
  <c r="BE131" i="11"/>
  <c r="AA131" i="11"/>
  <c r="Y131" i="11"/>
  <c r="W131" i="11"/>
  <c r="BK131" i="11"/>
  <c r="N131" i="11"/>
  <c r="BF131" i="11"/>
  <c r="BI128" i="11"/>
  <c r="BH128" i="11"/>
  <c r="BG128" i="11"/>
  <c r="BE128" i="11"/>
  <c r="AA128" i="11"/>
  <c r="AA127" i="11"/>
  <c r="AA126" i="11" s="1"/>
  <c r="AA125" i="11" s="1"/>
  <c r="Y128" i="11"/>
  <c r="Y127" i="11"/>
  <c r="Y126" i="11" s="1"/>
  <c r="Y125" i="11" s="1"/>
  <c r="W128" i="11"/>
  <c r="W127" i="11"/>
  <c r="W126" i="11" s="1"/>
  <c r="W125" i="11" s="1"/>
  <c r="AU97" i="1" s="1"/>
  <c r="BK128" i="11"/>
  <c r="BK127" i="11" s="1"/>
  <c r="N128" i="11"/>
  <c r="BF128" i="11" s="1"/>
  <c r="F119" i="11"/>
  <c r="F117" i="11"/>
  <c r="BI106" i="11"/>
  <c r="BH106" i="11"/>
  <c r="BG106" i="11"/>
  <c r="BE106" i="11"/>
  <c r="BI105" i="11"/>
  <c r="BH105" i="11"/>
  <c r="BG105" i="11"/>
  <c r="BE105" i="11"/>
  <c r="BI104" i="11"/>
  <c r="BH104" i="11"/>
  <c r="BG104" i="11"/>
  <c r="BE104" i="11"/>
  <c r="BI103" i="11"/>
  <c r="BH103" i="11"/>
  <c r="BG103" i="11"/>
  <c r="BE103" i="11"/>
  <c r="BI102" i="11"/>
  <c r="BH102" i="11"/>
  <c r="BG102" i="11"/>
  <c r="BE102" i="11"/>
  <c r="BI101" i="11"/>
  <c r="H36" i="11" s="1"/>
  <c r="BD97" i="1" s="1"/>
  <c r="BH101" i="11"/>
  <c r="H35" i="11"/>
  <c r="BC97" i="1" s="1"/>
  <c r="BG101" i="11"/>
  <c r="H34" i="11" s="1"/>
  <c r="BB97" i="1" s="1"/>
  <c r="BE101" i="11"/>
  <c r="M32" i="11"/>
  <c r="AV97" i="1" s="1"/>
  <c r="H32" i="11"/>
  <c r="AZ97" i="1" s="1"/>
  <c r="F81" i="11"/>
  <c r="F79" i="11"/>
  <c r="O21" i="11"/>
  <c r="E21" i="11"/>
  <c r="M122" i="11"/>
  <c r="M84" i="11"/>
  <c r="O20" i="11"/>
  <c r="O18" i="11"/>
  <c r="E18" i="11"/>
  <c r="M121" i="11" s="1"/>
  <c r="O17" i="11"/>
  <c r="O15" i="11"/>
  <c r="E15" i="11"/>
  <c r="F122" i="11"/>
  <c r="F84" i="11"/>
  <c r="O14" i="11"/>
  <c r="O12" i="11"/>
  <c r="E12" i="11"/>
  <c r="F121" i="11" s="1"/>
  <c r="F83" i="11"/>
  <c r="O11" i="11"/>
  <c r="O9" i="11"/>
  <c r="M119" i="11" s="1"/>
  <c r="M81" i="11"/>
  <c r="F6" i="11"/>
  <c r="F116" i="11"/>
  <c r="F78" i="11"/>
  <c r="N130" i="10"/>
  <c r="AY96" i="1"/>
  <c r="AX96" i="1"/>
  <c r="BI182" i="10"/>
  <c r="BH182" i="10"/>
  <c r="BG182" i="10"/>
  <c r="BE182" i="10"/>
  <c r="BK182" i="10"/>
  <c r="N182" i="10"/>
  <c r="BF182" i="10" s="1"/>
  <c r="BI181" i="10"/>
  <c r="BH181" i="10"/>
  <c r="BG181" i="10"/>
  <c r="BE181" i="10"/>
  <c r="BK181" i="10"/>
  <c r="N181" i="10"/>
  <c r="BF181" i="10"/>
  <c r="BI180" i="10"/>
  <c r="BH180" i="10"/>
  <c r="BG180" i="10"/>
  <c r="BE180" i="10"/>
  <c r="BK180" i="10"/>
  <c r="N180" i="10"/>
  <c r="BF180" i="10"/>
  <c r="BI179" i="10"/>
  <c r="BH179" i="10"/>
  <c r="BG179" i="10"/>
  <c r="BE179" i="10"/>
  <c r="BK179" i="10"/>
  <c r="N179" i="10"/>
  <c r="BF179" i="10"/>
  <c r="BI178" i="10"/>
  <c r="BH178" i="10"/>
  <c r="BG178" i="10"/>
  <c r="BE178" i="10"/>
  <c r="BK178" i="10"/>
  <c r="BK177" i="10"/>
  <c r="N177" i="10" s="1"/>
  <c r="N96" i="10" s="1"/>
  <c r="N178" i="10"/>
  <c r="BF178" i="10"/>
  <c r="BI174" i="10"/>
  <c r="BH174" i="10"/>
  <c r="BG174" i="10"/>
  <c r="BE174" i="10"/>
  <c r="AA174" i="10"/>
  <c r="Y174" i="10"/>
  <c r="W174" i="10"/>
  <c r="BK174" i="10"/>
  <c r="N174" i="10"/>
  <c r="BF174" i="10"/>
  <c r="BI171" i="10"/>
  <c r="BH171" i="10"/>
  <c r="BG171" i="10"/>
  <c r="BE171" i="10"/>
  <c r="AA171" i="10"/>
  <c r="Y171" i="10"/>
  <c r="W171" i="10"/>
  <c r="BK171" i="10"/>
  <c r="N171" i="10"/>
  <c r="BF171" i="10"/>
  <c r="BI168" i="10"/>
  <c r="BH168" i="10"/>
  <c r="BG168" i="10"/>
  <c r="BE168" i="10"/>
  <c r="AA168" i="10"/>
  <c r="Y168" i="10"/>
  <c r="W168" i="10"/>
  <c r="BK168" i="10"/>
  <c r="N168" i="10"/>
  <c r="BF168" i="10"/>
  <c r="BI165" i="10"/>
  <c r="BH165" i="10"/>
  <c r="BG165" i="10"/>
  <c r="BE165" i="10"/>
  <c r="AA165" i="10"/>
  <c r="AA164" i="10"/>
  <c r="Y165" i="10"/>
  <c r="Y164" i="10"/>
  <c r="W165" i="10"/>
  <c r="W164" i="10"/>
  <c r="BK165" i="10"/>
  <c r="BK164" i="10"/>
  <c r="N164" i="10" s="1"/>
  <c r="N95" i="10" s="1"/>
  <c r="N165" i="10"/>
  <c r="BF165" i="10" s="1"/>
  <c r="BI161" i="10"/>
  <c r="BH161" i="10"/>
  <c r="BG161" i="10"/>
  <c r="BE161" i="10"/>
  <c r="AA161" i="10"/>
  <c r="Y161" i="10"/>
  <c r="W161" i="10"/>
  <c r="BK161" i="10"/>
  <c r="N161" i="10"/>
  <c r="BF161" i="10"/>
  <c r="BI158" i="10"/>
  <c r="BH158" i="10"/>
  <c r="BG158" i="10"/>
  <c r="BE158" i="10"/>
  <c r="AA158" i="10"/>
  <c r="Y158" i="10"/>
  <c r="W158" i="10"/>
  <c r="BK158" i="10"/>
  <c r="N158" i="10"/>
  <c r="BF158" i="10"/>
  <c r="BI153" i="10"/>
  <c r="BH153" i="10"/>
  <c r="BG153" i="10"/>
  <c r="BE153" i="10"/>
  <c r="AA153" i="10"/>
  <c r="Y153" i="10"/>
  <c r="W153" i="10"/>
  <c r="BK153" i="10"/>
  <c r="N153" i="10"/>
  <c r="BF153" i="10"/>
  <c r="BI150" i="10"/>
  <c r="BH150" i="10"/>
  <c r="BG150" i="10"/>
  <c r="BE150" i="10"/>
  <c r="AA150" i="10"/>
  <c r="Y150" i="10"/>
  <c r="W150" i="10"/>
  <c r="BK150" i="10"/>
  <c r="N150" i="10"/>
  <c r="BF150" i="10"/>
  <c r="BI149" i="10"/>
  <c r="BH149" i="10"/>
  <c r="BG149" i="10"/>
  <c r="BE149" i="10"/>
  <c r="AA149" i="10"/>
  <c r="Y149" i="10"/>
  <c r="W149" i="10"/>
  <c r="BK149" i="10"/>
  <c r="N149" i="10"/>
  <c r="BF149" i="10"/>
  <c r="BI147" i="10"/>
  <c r="BH147" i="10"/>
  <c r="BG147" i="10"/>
  <c r="BE147" i="10"/>
  <c r="AA147" i="10"/>
  <c r="Y147" i="10"/>
  <c r="W147" i="10"/>
  <c r="BK147" i="10"/>
  <c r="N147" i="10"/>
  <c r="BF147" i="10"/>
  <c r="BI144" i="10"/>
  <c r="BH144" i="10"/>
  <c r="BG144" i="10"/>
  <c r="BE144" i="10"/>
  <c r="AA144" i="10"/>
  <c r="AA143" i="10"/>
  <c r="Y144" i="10"/>
  <c r="Y143" i="10"/>
  <c r="W144" i="10"/>
  <c r="W143" i="10"/>
  <c r="BK144" i="10"/>
  <c r="BK143" i="10"/>
  <c r="N143" i="10" s="1"/>
  <c r="N94" i="10" s="1"/>
  <c r="N144" i="10"/>
  <c r="BF144" i="10" s="1"/>
  <c r="BI140" i="10"/>
  <c r="BH140" i="10"/>
  <c r="BG140" i="10"/>
  <c r="BE140" i="10"/>
  <c r="AA140" i="10"/>
  <c r="AA139" i="10"/>
  <c r="Y140" i="10"/>
  <c r="Y139" i="10"/>
  <c r="W140" i="10"/>
  <c r="W139" i="10"/>
  <c r="BK140" i="10"/>
  <c r="BK139" i="10"/>
  <c r="N139" i="10" s="1"/>
  <c r="N93" i="10" s="1"/>
  <c r="N140" i="10"/>
  <c r="BF140" i="10" s="1"/>
  <c r="BI135" i="10"/>
  <c r="BH135" i="10"/>
  <c r="BG135" i="10"/>
  <c r="BE135" i="10"/>
  <c r="AA135" i="10"/>
  <c r="Y135" i="10"/>
  <c r="W135" i="10"/>
  <c r="BK135" i="10"/>
  <c r="N135" i="10"/>
  <c r="BF135" i="10"/>
  <c r="BI132" i="10"/>
  <c r="BH132" i="10"/>
  <c r="BG132" i="10"/>
  <c r="BE132" i="10"/>
  <c r="AA132" i="10"/>
  <c r="AA131" i="10"/>
  <c r="Y132" i="10"/>
  <c r="Y131" i="10"/>
  <c r="W132" i="10"/>
  <c r="W131" i="10"/>
  <c r="BK132" i="10"/>
  <c r="BK131" i="10"/>
  <c r="N131" i="10" s="1"/>
  <c r="N92" i="10" s="1"/>
  <c r="N132" i="10"/>
  <c r="BF132" i="10" s="1"/>
  <c r="N91" i="10"/>
  <c r="BI126" i="10"/>
  <c r="BH126" i="10"/>
  <c r="BG126" i="10"/>
  <c r="BE126" i="10"/>
  <c r="AA126" i="10"/>
  <c r="AA125" i="10" s="1"/>
  <c r="AA124" i="10" s="1"/>
  <c r="AA123" i="10" s="1"/>
  <c r="Y126" i="10"/>
  <c r="Y125" i="10" s="1"/>
  <c r="Y124" i="10" s="1"/>
  <c r="Y123" i="10" s="1"/>
  <c r="W126" i="10"/>
  <c r="W125" i="10" s="1"/>
  <c r="W124" i="10" s="1"/>
  <c r="W123" i="10" s="1"/>
  <c r="AU96" i="1" s="1"/>
  <c r="BK126" i="10"/>
  <c r="BK125" i="10"/>
  <c r="N125" i="10" s="1"/>
  <c r="N90" i="10" s="1"/>
  <c r="BK124" i="10"/>
  <c r="N124" i="10" s="1"/>
  <c r="N89" i="10" s="1"/>
  <c r="BK123" i="10"/>
  <c r="N123" i="10" s="1"/>
  <c r="N88" i="10" s="1"/>
  <c r="N126" i="10"/>
  <c r="BF126" i="10"/>
  <c r="F117" i="10"/>
  <c r="F115" i="10"/>
  <c r="BI104" i="10"/>
  <c r="BH104" i="10"/>
  <c r="BG104" i="10"/>
  <c r="BE104" i="10"/>
  <c r="BI103" i="10"/>
  <c r="BH103" i="10"/>
  <c r="BG103" i="10"/>
  <c r="BE103" i="10"/>
  <c r="BI102" i="10"/>
  <c r="BH102" i="10"/>
  <c r="BG102" i="10"/>
  <c r="BE102" i="10"/>
  <c r="BI101" i="10"/>
  <c r="BH101" i="10"/>
  <c r="BG101" i="10"/>
  <c r="BE101" i="10"/>
  <c r="BI100" i="10"/>
  <c r="BH100" i="10"/>
  <c r="BG100" i="10"/>
  <c r="BE100" i="10"/>
  <c r="BI99" i="10"/>
  <c r="H36" i="10"/>
  <c r="BD96" i="1" s="1"/>
  <c r="BH99" i="10"/>
  <c r="H35" i="10" s="1"/>
  <c r="BC96" i="1" s="1"/>
  <c r="BG99" i="10"/>
  <c r="H34" i="10"/>
  <c r="BB96" i="1" s="1"/>
  <c r="BE99" i="10"/>
  <c r="M32" i="10" s="1"/>
  <c r="AV96" i="1" s="1"/>
  <c r="F81" i="10"/>
  <c r="F79" i="10"/>
  <c r="O21" i="10"/>
  <c r="E21" i="10"/>
  <c r="M120" i="10" s="1"/>
  <c r="M84" i="10"/>
  <c r="O20" i="10"/>
  <c r="O18" i="10"/>
  <c r="E18" i="10"/>
  <c r="M119" i="10"/>
  <c r="M83" i="10"/>
  <c r="O17" i="10"/>
  <c r="O15" i="10"/>
  <c r="E15" i="10"/>
  <c r="F120" i="10" s="1"/>
  <c r="F84" i="10"/>
  <c r="O14" i="10"/>
  <c r="O12" i="10"/>
  <c r="E12" i="10"/>
  <c r="F119" i="10"/>
  <c r="F83" i="10"/>
  <c r="O11" i="10"/>
  <c r="O9" i="10"/>
  <c r="M117" i="10"/>
  <c r="M81" i="10"/>
  <c r="F6" i="10"/>
  <c r="F114" i="10" s="1"/>
  <c r="F78" i="10"/>
  <c r="AY95" i="1"/>
  <c r="AX95" i="1"/>
  <c r="BI240" i="9"/>
  <c r="BH240" i="9"/>
  <c r="BG240" i="9"/>
  <c r="BE240" i="9"/>
  <c r="BK240" i="9"/>
  <c r="N240" i="9"/>
  <c r="BF240" i="9" s="1"/>
  <c r="BI239" i="9"/>
  <c r="BH239" i="9"/>
  <c r="BG239" i="9"/>
  <c r="BE239" i="9"/>
  <c r="BK239" i="9"/>
  <c r="N239" i="9" s="1"/>
  <c r="BF239" i="9" s="1"/>
  <c r="BI238" i="9"/>
  <c r="BH238" i="9"/>
  <c r="BG238" i="9"/>
  <c r="BE238" i="9"/>
  <c r="BK238" i="9"/>
  <c r="N238" i="9"/>
  <c r="BF238" i="9" s="1"/>
  <c r="BI237" i="9"/>
  <c r="BH237" i="9"/>
  <c r="BG237" i="9"/>
  <c r="BE237" i="9"/>
  <c r="BK237" i="9"/>
  <c r="N237" i="9" s="1"/>
  <c r="BF237" i="9" s="1"/>
  <c r="BI236" i="9"/>
  <c r="BH236" i="9"/>
  <c r="BG236" i="9"/>
  <c r="BE236" i="9"/>
  <c r="BK236" i="9"/>
  <c r="BK235" i="9"/>
  <c r="N235" i="9" s="1"/>
  <c r="N99" i="9" s="1"/>
  <c r="N236" i="9"/>
  <c r="BF236" i="9" s="1"/>
  <c r="BI232" i="9"/>
  <c r="BH232" i="9"/>
  <c r="BG232" i="9"/>
  <c r="BE232" i="9"/>
  <c r="AA232" i="9"/>
  <c r="Y232" i="9"/>
  <c r="W232" i="9"/>
  <c r="BK232" i="9"/>
  <c r="N232" i="9"/>
  <c r="BF232" i="9"/>
  <c r="BI229" i="9"/>
  <c r="BH229" i="9"/>
  <c r="BG229" i="9"/>
  <c r="BE229" i="9"/>
  <c r="AA229" i="9"/>
  <c r="Y229" i="9"/>
  <c r="W229" i="9"/>
  <c r="BK229" i="9"/>
  <c r="N229" i="9"/>
  <c r="BF229" i="9"/>
  <c r="BI226" i="9"/>
  <c r="BH226" i="9"/>
  <c r="BG226" i="9"/>
  <c r="BE226" i="9"/>
  <c r="AA226" i="9"/>
  <c r="Y226" i="9"/>
  <c r="W226" i="9"/>
  <c r="BK226" i="9"/>
  <c r="N226" i="9"/>
  <c r="BF226" i="9"/>
  <c r="BI223" i="9"/>
  <c r="BH223" i="9"/>
  <c r="BG223" i="9"/>
  <c r="BE223" i="9"/>
  <c r="AA223" i="9"/>
  <c r="AA222" i="9"/>
  <c r="Y223" i="9"/>
  <c r="Y222" i="9"/>
  <c r="W223" i="9"/>
  <c r="W222" i="9"/>
  <c r="BK223" i="9"/>
  <c r="BK222" i="9"/>
  <c r="N222" i="9" s="1"/>
  <c r="N98" i="9" s="1"/>
  <c r="N223" i="9"/>
  <c r="BF223" i="9" s="1"/>
  <c r="BI219" i="9"/>
  <c r="BH219" i="9"/>
  <c r="BG219" i="9"/>
  <c r="BE219" i="9"/>
  <c r="AA219" i="9"/>
  <c r="AA218" i="9"/>
  <c r="AA217" i="9" s="1"/>
  <c r="Y219" i="9"/>
  <c r="Y218" i="9" s="1"/>
  <c r="Y217" i="9" s="1"/>
  <c r="W219" i="9"/>
  <c r="W218" i="9"/>
  <c r="W217" i="9" s="1"/>
  <c r="BK219" i="9"/>
  <c r="BK218" i="9" s="1"/>
  <c r="N219" i="9"/>
  <c r="BF219" i="9"/>
  <c r="BI214" i="9"/>
  <c r="BH214" i="9"/>
  <c r="BG214" i="9"/>
  <c r="BE214" i="9"/>
  <c r="AA214" i="9"/>
  <c r="Y214" i="9"/>
  <c r="W214" i="9"/>
  <c r="BK214" i="9"/>
  <c r="N214" i="9"/>
  <c r="BF214" i="9"/>
  <c r="BI211" i="9"/>
  <c r="BH211" i="9"/>
  <c r="BG211" i="9"/>
  <c r="BE211" i="9"/>
  <c r="AA211" i="9"/>
  <c r="Y211" i="9"/>
  <c r="W211" i="9"/>
  <c r="BK211" i="9"/>
  <c r="N211" i="9"/>
  <c r="BF211" i="9"/>
  <c r="BI208" i="9"/>
  <c r="BH208" i="9"/>
  <c r="BG208" i="9"/>
  <c r="BE208" i="9"/>
  <c r="AA208" i="9"/>
  <c r="Y208" i="9"/>
  <c r="W208" i="9"/>
  <c r="BK208" i="9"/>
  <c r="N208" i="9"/>
  <c r="BF208" i="9"/>
  <c r="BI205" i="9"/>
  <c r="BH205" i="9"/>
  <c r="BG205" i="9"/>
  <c r="BE205" i="9"/>
  <c r="AA205" i="9"/>
  <c r="Y205" i="9"/>
  <c r="W205" i="9"/>
  <c r="BK205" i="9"/>
  <c r="N205" i="9"/>
  <c r="BF205" i="9"/>
  <c r="BI200" i="9"/>
  <c r="BH200" i="9"/>
  <c r="BG200" i="9"/>
  <c r="BE200" i="9"/>
  <c r="AA200" i="9"/>
  <c r="Y200" i="9"/>
  <c r="W200" i="9"/>
  <c r="BK200" i="9"/>
  <c r="N200" i="9"/>
  <c r="BF200" i="9"/>
  <c r="BI197" i="9"/>
  <c r="BH197" i="9"/>
  <c r="BG197" i="9"/>
  <c r="BE197" i="9"/>
  <c r="AA197" i="9"/>
  <c r="Y197" i="9"/>
  <c r="W197" i="9"/>
  <c r="BK197" i="9"/>
  <c r="N197" i="9"/>
  <c r="BF197" i="9"/>
  <c r="BI194" i="9"/>
  <c r="BH194" i="9"/>
  <c r="BG194" i="9"/>
  <c r="BE194" i="9"/>
  <c r="AA194" i="9"/>
  <c r="Y194" i="9"/>
  <c r="W194" i="9"/>
  <c r="BK194" i="9"/>
  <c r="N194" i="9"/>
  <c r="BF194" i="9"/>
  <c r="BI193" i="9"/>
  <c r="BH193" i="9"/>
  <c r="BG193" i="9"/>
  <c r="BE193" i="9"/>
  <c r="AA193" i="9"/>
  <c r="Y193" i="9"/>
  <c r="W193" i="9"/>
  <c r="BK193" i="9"/>
  <c r="N193" i="9"/>
  <c r="BF193" i="9"/>
  <c r="BI191" i="9"/>
  <c r="BH191" i="9"/>
  <c r="BG191" i="9"/>
  <c r="BE191" i="9"/>
  <c r="AA191" i="9"/>
  <c r="Y191" i="9"/>
  <c r="W191" i="9"/>
  <c r="BK191" i="9"/>
  <c r="N191" i="9"/>
  <c r="BF191" i="9"/>
  <c r="BI187" i="9"/>
  <c r="BH187" i="9"/>
  <c r="BG187" i="9"/>
  <c r="BE187" i="9"/>
  <c r="AA187" i="9"/>
  <c r="AA186" i="9"/>
  <c r="Y187" i="9"/>
  <c r="Y186" i="9"/>
  <c r="W187" i="9"/>
  <c r="W186" i="9"/>
  <c r="BK187" i="9"/>
  <c r="BK186" i="9"/>
  <c r="N186" i="9" s="1"/>
  <c r="N95" i="9" s="1"/>
  <c r="N187" i="9"/>
  <c r="BF187" i="9" s="1"/>
  <c r="BI182" i="9"/>
  <c r="BH182" i="9"/>
  <c r="BG182" i="9"/>
  <c r="BE182" i="9"/>
  <c r="AA182" i="9"/>
  <c r="Y182" i="9"/>
  <c r="W182" i="9"/>
  <c r="BK182" i="9"/>
  <c r="N182" i="9"/>
  <c r="BF182" i="9"/>
  <c r="BI178" i="9"/>
  <c r="BH178" i="9"/>
  <c r="BG178" i="9"/>
  <c r="BE178" i="9"/>
  <c r="AA178" i="9"/>
  <c r="Y178" i="9"/>
  <c r="W178" i="9"/>
  <c r="BK178" i="9"/>
  <c r="N178" i="9"/>
  <c r="BF178" i="9"/>
  <c r="BI175" i="9"/>
  <c r="BH175" i="9"/>
  <c r="BG175" i="9"/>
  <c r="BE175" i="9"/>
  <c r="AA175" i="9"/>
  <c r="AA174" i="9"/>
  <c r="Y175" i="9"/>
  <c r="Y174" i="9"/>
  <c r="W175" i="9"/>
  <c r="W174" i="9"/>
  <c r="BK175" i="9"/>
  <c r="BK174" i="9"/>
  <c r="N174" i="9" s="1"/>
  <c r="N94" i="9" s="1"/>
  <c r="N175" i="9"/>
  <c r="BF175" i="9" s="1"/>
  <c r="BI171" i="9"/>
  <c r="BH171" i="9"/>
  <c r="BG171" i="9"/>
  <c r="BE171" i="9"/>
  <c r="AA171" i="9"/>
  <c r="AA170" i="9"/>
  <c r="Y171" i="9"/>
  <c r="Y170" i="9"/>
  <c r="W171" i="9"/>
  <c r="W170" i="9"/>
  <c r="BK171" i="9"/>
  <c r="BK170" i="9"/>
  <c r="N170" i="9" s="1"/>
  <c r="N93" i="9" s="1"/>
  <c r="N171" i="9"/>
  <c r="BF171" i="9" s="1"/>
  <c r="BI167" i="9"/>
  <c r="BH167" i="9"/>
  <c r="BG167" i="9"/>
  <c r="BE167" i="9"/>
  <c r="AA167" i="9"/>
  <c r="Y167" i="9"/>
  <c r="W167" i="9"/>
  <c r="BK167" i="9"/>
  <c r="N167" i="9"/>
  <c r="BF167" i="9"/>
  <c r="BI164" i="9"/>
  <c r="BH164" i="9"/>
  <c r="BG164" i="9"/>
  <c r="BE164" i="9"/>
  <c r="AA164" i="9"/>
  <c r="Y164" i="9"/>
  <c r="W164" i="9"/>
  <c r="BK164" i="9"/>
  <c r="N164" i="9"/>
  <c r="BF164" i="9"/>
  <c r="BI163" i="9"/>
  <c r="BH163" i="9"/>
  <c r="BG163" i="9"/>
  <c r="BE163" i="9"/>
  <c r="AA163" i="9"/>
  <c r="Y163" i="9"/>
  <c r="W163" i="9"/>
  <c r="BK163" i="9"/>
  <c r="N163" i="9"/>
  <c r="BF163" i="9"/>
  <c r="BI159" i="9"/>
  <c r="BH159" i="9"/>
  <c r="BG159" i="9"/>
  <c r="BE159" i="9"/>
  <c r="AA159" i="9"/>
  <c r="AA158" i="9"/>
  <c r="Y159" i="9"/>
  <c r="Y158" i="9"/>
  <c r="W159" i="9"/>
  <c r="W158" i="9"/>
  <c r="BK159" i="9"/>
  <c r="BK158" i="9"/>
  <c r="N158" i="9" s="1"/>
  <c r="N92" i="9" s="1"/>
  <c r="N159" i="9"/>
  <c r="BF159" i="9" s="1"/>
  <c r="BI157" i="9"/>
  <c r="BH157" i="9"/>
  <c r="BG157" i="9"/>
  <c r="BE157" i="9"/>
  <c r="AA157" i="9"/>
  <c r="Y157" i="9"/>
  <c r="W157" i="9"/>
  <c r="BK157" i="9"/>
  <c r="N157" i="9"/>
  <c r="BF157" i="9"/>
  <c r="BI154" i="9"/>
  <c r="BH154" i="9"/>
  <c r="BG154" i="9"/>
  <c r="BE154" i="9"/>
  <c r="AA154" i="9"/>
  <c r="Y154" i="9"/>
  <c r="W154" i="9"/>
  <c r="BK154" i="9"/>
  <c r="N154" i="9"/>
  <c r="BF154" i="9"/>
  <c r="BI151" i="9"/>
  <c r="BH151" i="9"/>
  <c r="BG151" i="9"/>
  <c r="BE151" i="9"/>
  <c r="AA151" i="9"/>
  <c r="AA150" i="9"/>
  <c r="Y151" i="9"/>
  <c r="Y150" i="9"/>
  <c r="W151" i="9"/>
  <c r="W150" i="9"/>
  <c r="BK151" i="9"/>
  <c r="BK150" i="9"/>
  <c r="N150" i="9" s="1"/>
  <c r="N91" i="9" s="1"/>
  <c r="N151" i="9"/>
  <c r="BF151" i="9" s="1"/>
  <c r="BI147" i="9"/>
  <c r="BH147" i="9"/>
  <c r="BG147" i="9"/>
  <c r="BE147" i="9"/>
  <c r="AA147" i="9"/>
  <c r="Y147" i="9"/>
  <c r="W147" i="9"/>
  <c r="BK147" i="9"/>
  <c r="N147" i="9"/>
  <c r="BF147" i="9"/>
  <c r="BI143" i="9"/>
  <c r="BH143" i="9"/>
  <c r="BG143" i="9"/>
  <c r="BE143" i="9"/>
  <c r="AA143" i="9"/>
  <c r="Y143" i="9"/>
  <c r="W143" i="9"/>
  <c r="BK143" i="9"/>
  <c r="N143" i="9"/>
  <c r="BF143" i="9"/>
  <c r="BI140" i="9"/>
  <c r="BH140" i="9"/>
  <c r="BG140" i="9"/>
  <c r="BE140" i="9"/>
  <c r="AA140" i="9"/>
  <c r="Y140" i="9"/>
  <c r="W140" i="9"/>
  <c r="BK140" i="9"/>
  <c r="N140" i="9"/>
  <c r="BF140" i="9"/>
  <c r="BI136" i="9"/>
  <c r="BH136" i="9"/>
  <c r="BG136" i="9"/>
  <c r="BE136" i="9"/>
  <c r="AA136" i="9"/>
  <c r="Y136" i="9"/>
  <c r="W136" i="9"/>
  <c r="BK136" i="9"/>
  <c r="N136" i="9"/>
  <c r="BF136" i="9"/>
  <c r="BI132" i="9"/>
  <c r="BH132" i="9"/>
  <c r="BG132" i="9"/>
  <c r="BE132" i="9"/>
  <c r="AA132" i="9"/>
  <c r="Y132" i="9"/>
  <c r="W132" i="9"/>
  <c r="BK132" i="9"/>
  <c r="N132" i="9"/>
  <c r="BF132" i="9"/>
  <c r="BI129" i="9"/>
  <c r="BH129" i="9"/>
  <c r="BG129" i="9"/>
  <c r="BE129" i="9"/>
  <c r="AA129" i="9"/>
  <c r="AA128" i="9"/>
  <c r="AA127" i="9" s="1"/>
  <c r="AA126" i="9" s="1"/>
  <c r="Y129" i="9"/>
  <c r="Y128" i="9"/>
  <c r="Y127" i="9" s="1"/>
  <c r="Y126" i="9" s="1"/>
  <c r="W129" i="9"/>
  <c r="W128" i="9"/>
  <c r="W127" i="9" s="1"/>
  <c r="W126" i="9" s="1"/>
  <c r="AU95" i="1" s="1"/>
  <c r="BK129" i="9"/>
  <c r="BK128" i="9" s="1"/>
  <c r="N129" i="9"/>
  <c r="BF129" i="9" s="1"/>
  <c r="F120" i="9"/>
  <c r="F118" i="9"/>
  <c r="BI107" i="9"/>
  <c r="BH107" i="9"/>
  <c r="BG107" i="9"/>
  <c r="BE107" i="9"/>
  <c r="BI106" i="9"/>
  <c r="BH106" i="9"/>
  <c r="BG106" i="9"/>
  <c r="BE106" i="9"/>
  <c r="BI105" i="9"/>
  <c r="BH105" i="9"/>
  <c r="BG105" i="9"/>
  <c r="BE105" i="9"/>
  <c r="BI104" i="9"/>
  <c r="BH104" i="9"/>
  <c r="BG104" i="9"/>
  <c r="BE104" i="9"/>
  <c r="BI103" i="9"/>
  <c r="BH103" i="9"/>
  <c r="BG103" i="9"/>
  <c r="BE103" i="9"/>
  <c r="BI102" i="9"/>
  <c r="H36" i="9" s="1"/>
  <c r="BD95" i="1" s="1"/>
  <c r="BH102" i="9"/>
  <c r="H35" i="9"/>
  <c r="BC95" i="1" s="1"/>
  <c r="BG102" i="9"/>
  <c r="H34" i="9" s="1"/>
  <c r="BB95" i="1" s="1"/>
  <c r="BE102" i="9"/>
  <c r="M32" i="9"/>
  <c r="AV95" i="1" s="1"/>
  <c r="H32" i="9"/>
  <c r="AZ95" i="1" s="1"/>
  <c r="F81" i="9"/>
  <c r="F79" i="9"/>
  <c r="O21" i="9"/>
  <c r="E21" i="9"/>
  <c r="M123" i="9"/>
  <c r="M84" i="9"/>
  <c r="O20" i="9"/>
  <c r="O18" i="9"/>
  <c r="E18" i="9"/>
  <c r="M122" i="9" s="1"/>
  <c r="M83" i="9"/>
  <c r="O17" i="9"/>
  <c r="O15" i="9"/>
  <c r="E15" i="9"/>
  <c r="F123" i="9"/>
  <c r="F84" i="9"/>
  <c r="O14" i="9"/>
  <c r="O12" i="9"/>
  <c r="E12" i="9"/>
  <c r="F122" i="9" s="1"/>
  <c r="F83" i="9"/>
  <c r="O11" i="9"/>
  <c r="O9" i="9"/>
  <c r="M120" i="9" s="1"/>
  <c r="M81" i="9"/>
  <c r="F6" i="9"/>
  <c r="F117" i="9"/>
  <c r="F78" i="9"/>
  <c r="AY94" i="1"/>
  <c r="AX94" i="1"/>
  <c r="BI204" i="8"/>
  <c r="BH204" i="8"/>
  <c r="BG204" i="8"/>
  <c r="BE204" i="8"/>
  <c r="BK204" i="8"/>
  <c r="N204" i="8" s="1"/>
  <c r="BF204" i="8" s="1"/>
  <c r="BI203" i="8"/>
  <c r="BH203" i="8"/>
  <c r="BG203" i="8"/>
  <c r="BE203" i="8"/>
  <c r="BK203" i="8"/>
  <c r="N203" i="8"/>
  <c r="BF203" i="8" s="1"/>
  <c r="BI202" i="8"/>
  <c r="BH202" i="8"/>
  <c r="BG202" i="8"/>
  <c r="BE202" i="8"/>
  <c r="BK202" i="8"/>
  <c r="N202" i="8" s="1"/>
  <c r="BF202" i="8" s="1"/>
  <c r="BI201" i="8"/>
  <c r="BH201" i="8"/>
  <c r="BG201" i="8"/>
  <c r="BE201" i="8"/>
  <c r="BK201" i="8"/>
  <c r="N201" i="8"/>
  <c r="BF201" i="8" s="1"/>
  <c r="BI200" i="8"/>
  <c r="BH200" i="8"/>
  <c r="BG200" i="8"/>
  <c r="BE200" i="8"/>
  <c r="BK200" i="8"/>
  <c r="BK199" i="8" s="1"/>
  <c r="N199" i="8" s="1"/>
  <c r="N97" i="8" s="1"/>
  <c r="BI196" i="8"/>
  <c r="BH196" i="8"/>
  <c r="BG196" i="8"/>
  <c r="BE196" i="8"/>
  <c r="AA196" i="8"/>
  <c r="Y196" i="8"/>
  <c r="W196" i="8"/>
  <c r="BK196" i="8"/>
  <c r="N196" i="8"/>
  <c r="BF196" i="8" s="1"/>
  <c r="BI193" i="8"/>
  <c r="BH193" i="8"/>
  <c r="BG193" i="8"/>
  <c r="BE193" i="8"/>
  <c r="AA193" i="8"/>
  <c r="Y193" i="8"/>
  <c r="W193" i="8"/>
  <c r="BK193" i="8"/>
  <c r="N193" i="8"/>
  <c r="BF193" i="8" s="1"/>
  <c r="BI190" i="8"/>
  <c r="BH190" i="8"/>
  <c r="BG190" i="8"/>
  <c r="BE190" i="8"/>
  <c r="AA190" i="8"/>
  <c r="Y190" i="8"/>
  <c r="W190" i="8"/>
  <c r="BK190" i="8"/>
  <c r="N190" i="8"/>
  <c r="BF190" i="8" s="1"/>
  <c r="BI187" i="8"/>
  <c r="BH187" i="8"/>
  <c r="BG187" i="8"/>
  <c r="BE187" i="8"/>
  <c r="AA187" i="8"/>
  <c r="AA186" i="8" s="1"/>
  <c r="Y187" i="8"/>
  <c r="Y186" i="8" s="1"/>
  <c r="W187" i="8"/>
  <c r="W186" i="8" s="1"/>
  <c r="BK187" i="8"/>
  <c r="BK186" i="8" s="1"/>
  <c r="N186" i="8" s="1"/>
  <c r="N96" i="8" s="1"/>
  <c r="N187" i="8"/>
  <c r="BF187" i="8"/>
  <c r="BI183" i="8"/>
  <c r="BH183" i="8"/>
  <c r="BG183" i="8"/>
  <c r="BE183" i="8"/>
  <c r="AA183" i="8"/>
  <c r="Y183" i="8"/>
  <c r="W183" i="8"/>
  <c r="BK183" i="8"/>
  <c r="N183" i="8"/>
  <c r="BF183" i="8"/>
  <c r="BI180" i="8"/>
  <c r="BH180" i="8"/>
  <c r="BG180" i="8"/>
  <c r="BE180" i="8"/>
  <c r="AA180" i="8"/>
  <c r="Y180" i="8"/>
  <c r="W180" i="8"/>
  <c r="BK180" i="8"/>
  <c r="N180" i="8"/>
  <c r="BF180" i="8"/>
  <c r="BI177" i="8"/>
  <c r="BH177" i="8"/>
  <c r="BG177" i="8"/>
  <c r="BE177" i="8"/>
  <c r="AA177" i="8"/>
  <c r="Y177" i="8"/>
  <c r="W177" i="8"/>
  <c r="BK177" i="8"/>
  <c r="N177" i="8"/>
  <c r="BF177" i="8"/>
  <c r="BI174" i="8"/>
  <c r="BH174" i="8"/>
  <c r="BG174" i="8"/>
  <c r="BE174" i="8"/>
  <c r="AA174" i="8"/>
  <c r="Y174" i="8"/>
  <c r="W174" i="8"/>
  <c r="BK174" i="8"/>
  <c r="N174" i="8"/>
  <c r="BF174" i="8"/>
  <c r="BI171" i="8"/>
  <c r="BH171" i="8"/>
  <c r="BG171" i="8"/>
  <c r="BE171" i="8"/>
  <c r="AA171" i="8"/>
  <c r="Y171" i="8"/>
  <c r="W171" i="8"/>
  <c r="BK171" i="8"/>
  <c r="N171" i="8"/>
  <c r="BF171" i="8"/>
  <c r="BI170" i="8"/>
  <c r="BH170" i="8"/>
  <c r="BG170" i="8"/>
  <c r="BE170" i="8"/>
  <c r="AA170" i="8"/>
  <c r="Y170" i="8"/>
  <c r="W170" i="8"/>
  <c r="BK170" i="8"/>
  <c r="N170" i="8"/>
  <c r="BF170" i="8"/>
  <c r="BI168" i="8"/>
  <c r="BH168" i="8"/>
  <c r="BG168" i="8"/>
  <c r="BE168" i="8"/>
  <c r="AA168" i="8"/>
  <c r="Y168" i="8"/>
  <c r="W168" i="8"/>
  <c r="BK168" i="8"/>
  <c r="N168" i="8"/>
  <c r="BF168" i="8"/>
  <c r="BI163" i="8"/>
  <c r="BH163" i="8"/>
  <c r="BG163" i="8"/>
  <c r="BE163" i="8"/>
  <c r="AA163" i="8"/>
  <c r="Y163" i="8"/>
  <c r="W163" i="8"/>
  <c r="BK163" i="8"/>
  <c r="N163" i="8"/>
  <c r="BF163" i="8"/>
  <c r="BI158" i="8"/>
  <c r="BH158" i="8"/>
  <c r="BG158" i="8"/>
  <c r="BE158" i="8"/>
  <c r="AA158" i="8"/>
  <c r="AA157" i="8"/>
  <c r="Y158" i="8"/>
  <c r="Y157" i="8"/>
  <c r="W158" i="8"/>
  <c r="W157" i="8"/>
  <c r="BK158" i="8"/>
  <c r="BK157" i="8"/>
  <c r="N157" i="8" s="1"/>
  <c r="N158" i="8"/>
  <c r="BF158" i="8" s="1"/>
  <c r="N95" i="8"/>
  <c r="BI153" i="8"/>
  <c r="BH153" i="8"/>
  <c r="BG153" i="8"/>
  <c r="BE153" i="8"/>
  <c r="AA153" i="8"/>
  <c r="Y153" i="8"/>
  <c r="W153" i="8"/>
  <c r="BK153" i="8"/>
  <c r="N153" i="8"/>
  <c r="BF153" i="8"/>
  <c r="BI149" i="8"/>
  <c r="BH149" i="8"/>
  <c r="BG149" i="8"/>
  <c r="BE149" i="8"/>
  <c r="AA149" i="8"/>
  <c r="AA148" i="8"/>
  <c r="Y149" i="8"/>
  <c r="Y148" i="8"/>
  <c r="W149" i="8"/>
  <c r="W148" i="8"/>
  <c r="BK149" i="8"/>
  <c r="BK148" i="8"/>
  <c r="N148" i="8" s="1"/>
  <c r="N149" i="8"/>
  <c r="BF149" i="8" s="1"/>
  <c r="N94" i="8"/>
  <c r="BI145" i="8"/>
  <c r="BH145" i="8"/>
  <c r="BG145" i="8"/>
  <c r="BE145" i="8"/>
  <c r="AA145" i="8"/>
  <c r="AA144" i="8"/>
  <c r="Y145" i="8"/>
  <c r="Y144" i="8"/>
  <c r="W145" i="8"/>
  <c r="W144" i="8"/>
  <c r="BK145" i="8"/>
  <c r="BK144" i="8"/>
  <c r="N144" i="8" s="1"/>
  <c r="N145" i="8"/>
  <c r="BF145" i="8" s="1"/>
  <c r="N93" i="8"/>
  <c r="BI141" i="8"/>
  <c r="BH141" i="8"/>
  <c r="BG141" i="8"/>
  <c r="BE141" i="8"/>
  <c r="AA141" i="8"/>
  <c r="AA140" i="8"/>
  <c r="Y141" i="8"/>
  <c r="Y140" i="8"/>
  <c r="W141" i="8"/>
  <c r="W140" i="8"/>
  <c r="BK141" i="8"/>
  <c r="BK140" i="8"/>
  <c r="N140" i="8" s="1"/>
  <c r="N141" i="8"/>
  <c r="BF141" i="8" s="1"/>
  <c r="N92" i="8"/>
  <c r="BI139" i="8"/>
  <c r="BH139" i="8"/>
  <c r="BG139" i="8"/>
  <c r="BE139" i="8"/>
  <c r="AA139" i="8"/>
  <c r="Y139" i="8"/>
  <c r="W139" i="8"/>
  <c r="BK139" i="8"/>
  <c r="N139" i="8"/>
  <c r="BF139" i="8"/>
  <c r="BI135" i="8"/>
  <c r="BH135" i="8"/>
  <c r="BG135" i="8"/>
  <c r="BE135" i="8"/>
  <c r="AA135" i="8"/>
  <c r="AA134" i="8"/>
  <c r="Y135" i="8"/>
  <c r="Y134" i="8"/>
  <c r="W135" i="8"/>
  <c r="W134" i="8"/>
  <c r="BK135" i="8"/>
  <c r="BK134" i="8"/>
  <c r="N134" i="8" s="1"/>
  <c r="N135" i="8"/>
  <c r="BF135" i="8" s="1"/>
  <c r="N91" i="8"/>
  <c r="BI130" i="8"/>
  <c r="BH130" i="8"/>
  <c r="BG130" i="8"/>
  <c r="BE130" i="8"/>
  <c r="AA130" i="8"/>
  <c r="Y130" i="8"/>
  <c r="Y126" i="8" s="1"/>
  <c r="Y125" i="8" s="1"/>
  <c r="Y124" i="8" s="1"/>
  <c r="W130" i="8"/>
  <c r="BK130" i="8"/>
  <c r="N130" i="8"/>
  <c r="BF130" i="8"/>
  <c r="BI127" i="8"/>
  <c r="BH127" i="8"/>
  <c r="BG127" i="8"/>
  <c r="BE127" i="8"/>
  <c r="AA127" i="8"/>
  <c r="AA126" i="8"/>
  <c r="AA125" i="8" s="1"/>
  <c r="AA124" i="8" s="1"/>
  <c r="Y127" i="8"/>
  <c r="W127" i="8"/>
  <c r="W126" i="8"/>
  <c r="W125" i="8" s="1"/>
  <c r="W124" i="8" s="1"/>
  <c r="AU94" i="1" s="1"/>
  <c r="BK127" i="8"/>
  <c r="BK126" i="8" s="1"/>
  <c r="BK125" i="8" s="1"/>
  <c r="BK124" i="8" s="1"/>
  <c r="N124" i="8" s="1"/>
  <c r="N88" i="8" s="1"/>
  <c r="N125" i="8"/>
  <c r="N89" i="8" s="1"/>
  <c r="N127" i="8"/>
  <c r="BF127" i="8" s="1"/>
  <c r="F118" i="8"/>
  <c r="F116" i="8"/>
  <c r="BI105" i="8"/>
  <c r="BH105" i="8"/>
  <c r="BG105" i="8"/>
  <c r="BE105" i="8"/>
  <c r="BI104" i="8"/>
  <c r="BH104" i="8"/>
  <c r="BG104" i="8"/>
  <c r="BE104" i="8"/>
  <c r="BI103" i="8"/>
  <c r="BH103" i="8"/>
  <c r="BG103" i="8"/>
  <c r="BE103" i="8"/>
  <c r="BI102" i="8"/>
  <c r="BH102" i="8"/>
  <c r="BG102" i="8"/>
  <c r="BE102" i="8"/>
  <c r="BI101" i="8"/>
  <c r="BH101" i="8"/>
  <c r="BG101" i="8"/>
  <c r="BE101" i="8"/>
  <c r="BI100" i="8"/>
  <c r="H36" i="8" s="1"/>
  <c r="BD94" i="1" s="1"/>
  <c r="BH100" i="8"/>
  <c r="H35" i="8"/>
  <c r="BC94" i="1" s="1"/>
  <c r="BG100" i="8"/>
  <c r="H34" i="8" s="1"/>
  <c r="BB94" i="1" s="1"/>
  <c r="BE100" i="8"/>
  <c r="M32" i="8"/>
  <c r="AV94" i="1" s="1"/>
  <c r="H32" i="8"/>
  <c r="AZ94" i="1" s="1"/>
  <c r="F81" i="8"/>
  <c r="F79" i="8"/>
  <c r="O21" i="8"/>
  <c r="E21" i="8"/>
  <c r="M121" i="8"/>
  <c r="M84" i="8"/>
  <c r="O20" i="8"/>
  <c r="O18" i="8"/>
  <c r="E18" i="8"/>
  <c r="M120" i="8" s="1"/>
  <c r="M83" i="8"/>
  <c r="O17" i="8"/>
  <c r="O15" i="8"/>
  <c r="E15" i="8"/>
  <c r="F121" i="8"/>
  <c r="F84" i="8"/>
  <c r="O14" i="8"/>
  <c r="O12" i="8"/>
  <c r="E12" i="8"/>
  <c r="F120" i="8" s="1"/>
  <c r="F83" i="8"/>
  <c r="O11" i="8"/>
  <c r="O9" i="8"/>
  <c r="M118" i="8" s="1"/>
  <c r="M81" i="8"/>
  <c r="F6" i="8"/>
  <c r="F115" i="8"/>
  <c r="F78" i="8"/>
  <c r="AY93" i="1"/>
  <c r="AX93" i="1"/>
  <c r="BI196" i="7"/>
  <c r="BH196" i="7"/>
  <c r="BG196" i="7"/>
  <c r="BE196" i="7"/>
  <c r="BK196" i="7"/>
  <c r="N196" i="7" s="1"/>
  <c r="BF196" i="7" s="1"/>
  <c r="BI195" i="7"/>
  <c r="BH195" i="7"/>
  <c r="BG195" i="7"/>
  <c r="BE195" i="7"/>
  <c r="BK195" i="7"/>
  <c r="N195" i="7"/>
  <c r="BF195" i="7" s="1"/>
  <c r="BI194" i="7"/>
  <c r="BH194" i="7"/>
  <c r="BG194" i="7"/>
  <c r="BE194" i="7"/>
  <c r="BK194" i="7"/>
  <c r="N194" i="7" s="1"/>
  <c r="BF194" i="7" s="1"/>
  <c r="BI193" i="7"/>
  <c r="BH193" i="7"/>
  <c r="BG193" i="7"/>
  <c r="BE193" i="7"/>
  <c r="BK193" i="7"/>
  <c r="N193" i="7"/>
  <c r="BF193" i="7" s="1"/>
  <c r="BI192" i="7"/>
  <c r="BH192" i="7"/>
  <c r="BG192" i="7"/>
  <c r="BE192" i="7"/>
  <c r="BK192" i="7"/>
  <c r="BK191" i="7" s="1"/>
  <c r="N191" i="7" s="1"/>
  <c r="N96" i="7" s="1"/>
  <c r="BI188" i="7"/>
  <c r="BH188" i="7"/>
  <c r="BG188" i="7"/>
  <c r="BE188" i="7"/>
  <c r="AA188" i="7"/>
  <c r="Y188" i="7"/>
  <c r="W188" i="7"/>
  <c r="BK188" i="7"/>
  <c r="N188" i="7"/>
  <c r="BF188" i="7" s="1"/>
  <c r="BI185" i="7"/>
  <c r="BH185" i="7"/>
  <c r="BG185" i="7"/>
  <c r="BE185" i="7"/>
  <c r="AA185" i="7"/>
  <c r="Y185" i="7"/>
  <c r="W185" i="7"/>
  <c r="BK185" i="7"/>
  <c r="N185" i="7"/>
  <c r="BF185" i="7" s="1"/>
  <c r="BI182" i="7"/>
  <c r="BH182" i="7"/>
  <c r="BG182" i="7"/>
  <c r="BE182" i="7"/>
  <c r="AA182" i="7"/>
  <c r="Y182" i="7"/>
  <c r="W182" i="7"/>
  <c r="BK182" i="7"/>
  <c r="N182" i="7"/>
  <c r="BF182" i="7" s="1"/>
  <c r="BI179" i="7"/>
  <c r="BH179" i="7"/>
  <c r="BG179" i="7"/>
  <c r="BE179" i="7"/>
  <c r="AA179" i="7"/>
  <c r="AA178" i="7" s="1"/>
  <c r="Y179" i="7"/>
  <c r="Y178" i="7" s="1"/>
  <c r="W179" i="7"/>
  <c r="W178" i="7" s="1"/>
  <c r="BK179" i="7"/>
  <c r="BK178" i="7" s="1"/>
  <c r="N178" i="7" s="1"/>
  <c r="N95" i="7" s="1"/>
  <c r="N179" i="7"/>
  <c r="BF179" i="7"/>
  <c r="BI175" i="7"/>
  <c r="BH175" i="7"/>
  <c r="BG175" i="7"/>
  <c r="BE175" i="7"/>
  <c r="AA175" i="7"/>
  <c r="Y175" i="7"/>
  <c r="W175" i="7"/>
  <c r="BK175" i="7"/>
  <c r="N175" i="7"/>
  <c r="BF175" i="7" s="1"/>
  <c r="BI172" i="7"/>
  <c r="BH172" i="7"/>
  <c r="BG172" i="7"/>
  <c r="BE172" i="7"/>
  <c r="AA172" i="7"/>
  <c r="Y172" i="7"/>
  <c r="W172" i="7"/>
  <c r="BK172" i="7"/>
  <c r="N172" i="7"/>
  <c r="BF172" i="7" s="1"/>
  <c r="BI169" i="7"/>
  <c r="BH169" i="7"/>
  <c r="BG169" i="7"/>
  <c r="BE169" i="7"/>
  <c r="AA169" i="7"/>
  <c r="Y169" i="7"/>
  <c r="W169" i="7"/>
  <c r="BK169" i="7"/>
  <c r="N169" i="7"/>
  <c r="BF169" i="7" s="1"/>
  <c r="BI166" i="7"/>
  <c r="BH166" i="7"/>
  <c r="BG166" i="7"/>
  <c r="BE166" i="7"/>
  <c r="AA166" i="7"/>
  <c r="Y166" i="7"/>
  <c r="W166" i="7"/>
  <c r="BK166" i="7"/>
  <c r="N166" i="7"/>
  <c r="BF166" i="7" s="1"/>
  <c r="BI163" i="7"/>
  <c r="BH163" i="7"/>
  <c r="BG163" i="7"/>
  <c r="BE163" i="7"/>
  <c r="AA163" i="7"/>
  <c r="Y163" i="7"/>
  <c r="W163" i="7"/>
  <c r="BK163" i="7"/>
  <c r="N163" i="7"/>
  <c r="BF163" i="7" s="1"/>
  <c r="BI162" i="7"/>
  <c r="BH162" i="7"/>
  <c r="BG162" i="7"/>
  <c r="BE162" i="7"/>
  <c r="AA162" i="7"/>
  <c r="Y162" i="7"/>
  <c r="W162" i="7"/>
  <c r="BK162" i="7"/>
  <c r="N162" i="7"/>
  <c r="BF162" i="7" s="1"/>
  <c r="BI160" i="7"/>
  <c r="BH160" i="7"/>
  <c r="BG160" i="7"/>
  <c r="BE160" i="7"/>
  <c r="AA160" i="7"/>
  <c r="Y160" i="7"/>
  <c r="W160" i="7"/>
  <c r="BK160" i="7"/>
  <c r="N160" i="7"/>
  <c r="BF160" i="7" s="1"/>
  <c r="BI156" i="7"/>
  <c r="BH156" i="7"/>
  <c r="BG156" i="7"/>
  <c r="BE156" i="7"/>
  <c r="AA156" i="7"/>
  <c r="AA155" i="7" s="1"/>
  <c r="Y156" i="7"/>
  <c r="Y155" i="7" s="1"/>
  <c r="W156" i="7"/>
  <c r="W155" i="7" s="1"/>
  <c r="BK156" i="7"/>
  <c r="BK155" i="7" s="1"/>
  <c r="N155" i="7" s="1"/>
  <c r="N94" i="7" s="1"/>
  <c r="N156" i="7"/>
  <c r="BF156" i="7"/>
  <c r="BI151" i="7"/>
  <c r="BH151" i="7"/>
  <c r="BG151" i="7"/>
  <c r="BE151" i="7"/>
  <c r="AA151" i="7"/>
  <c r="Y151" i="7"/>
  <c r="W151" i="7"/>
  <c r="BK151" i="7"/>
  <c r="N151" i="7"/>
  <c r="BF151" i="7" s="1"/>
  <c r="BI147" i="7"/>
  <c r="BH147" i="7"/>
  <c r="BG147" i="7"/>
  <c r="BE147" i="7"/>
  <c r="AA147" i="7"/>
  <c r="Y147" i="7"/>
  <c r="W147" i="7"/>
  <c r="BK147" i="7"/>
  <c r="N147" i="7"/>
  <c r="BF147" i="7" s="1"/>
  <c r="BI144" i="7"/>
  <c r="BH144" i="7"/>
  <c r="BG144" i="7"/>
  <c r="BE144" i="7"/>
  <c r="AA144" i="7"/>
  <c r="AA143" i="7" s="1"/>
  <c r="Y144" i="7"/>
  <c r="Y143" i="7" s="1"/>
  <c r="W144" i="7"/>
  <c r="W143" i="7" s="1"/>
  <c r="BK144" i="7"/>
  <c r="BK143" i="7" s="1"/>
  <c r="N143" i="7" s="1"/>
  <c r="N93" i="7" s="1"/>
  <c r="N144" i="7"/>
  <c r="BF144" i="7"/>
  <c r="BI140" i="7"/>
  <c r="BH140" i="7"/>
  <c r="BG140" i="7"/>
  <c r="BE140" i="7"/>
  <c r="AA140" i="7"/>
  <c r="Y140" i="7"/>
  <c r="W140" i="7"/>
  <c r="BK140" i="7"/>
  <c r="N140" i="7"/>
  <c r="BF140" i="7" s="1"/>
  <c r="BI137" i="7"/>
  <c r="BH137" i="7"/>
  <c r="BG137" i="7"/>
  <c r="BE137" i="7"/>
  <c r="AA137" i="7"/>
  <c r="AA136" i="7" s="1"/>
  <c r="Y137" i="7"/>
  <c r="Y136" i="7" s="1"/>
  <c r="W137" i="7"/>
  <c r="W136" i="7" s="1"/>
  <c r="BK137" i="7"/>
  <c r="BK136" i="7" s="1"/>
  <c r="N136" i="7" s="1"/>
  <c r="N92" i="7" s="1"/>
  <c r="N137" i="7"/>
  <c r="BF137" i="7"/>
  <c r="BI135" i="7"/>
  <c r="BH135" i="7"/>
  <c r="BG135" i="7"/>
  <c r="BE135" i="7"/>
  <c r="AA135" i="7"/>
  <c r="Y135" i="7"/>
  <c r="W135" i="7"/>
  <c r="BK135" i="7"/>
  <c r="N135" i="7"/>
  <c r="BF135" i="7" s="1"/>
  <c r="BI131" i="7"/>
  <c r="BH131" i="7"/>
  <c r="BG131" i="7"/>
  <c r="BE131" i="7"/>
  <c r="AA131" i="7"/>
  <c r="AA130" i="7" s="1"/>
  <c r="Y131" i="7"/>
  <c r="Y130" i="7" s="1"/>
  <c r="W131" i="7"/>
  <c r="W130" i="7" s="1"/>
  <c r="BK131" i="7"/>
  <c r="BK130" i="7" s="1"/>
  <c r="N131" i="7"/>
  <c r="BF131" i="7"/>
  <c r="BI126" i="7"/>
  <c r="BH126" i="7"/>
  <c r="BG126" i="7"/>
  <c r="BE126" i="7"/>
  <c r="AA126" i="7"/>
  <c r="AA125" i="7" s="1"/>
  <c r="AA124" i="7" s="1"/>
  <c r="AA123" i="7" s="1"/>
  <c r="Y126" i="7"/>
  <c r="Y125" i="7" s="1"/>
  <c r="Y124" i="7" s="1"/>
  <c r="Y123" i="7" s="1"/>
  <c r="W126" i="7"/>
  <c r="W125" i="7" s="1"/>
  <c r="W124" i="7" s="1"/>
  <c r="W123" i="7" s="1"/>
  <c r="AU93" i="1" s="1"/>
  <c r="BK126" i="7"/>
  <c r="BK125" i="7"/>
  <c r="N125" i="7" s="1"/>
  <c r="N90" i="7" s="1"/>
  <c r="N126" i="7"/>
  <c r="BF126" i="7"/>
  <c r="F117" i="7"/>
  <c r="F115" i="7"/>
  <c r="BI104" i="7"/>
  <c r="BH104" i="7"/>
  <c r="BG104" i="7"/>
  <c r="BE104" i="7"/>
  <c r="BI103" i="7"/>
  <c r="BH103" i="7"/>
  <c r="BG103" i="7"/>
  <c r="BE103" i="7"/>
  <c r="BI102" i="7"/>
  <c r="BH102" i="7"/>
  <c r="BG102" i="7"/>
  <c r="BE102" i="7"/>
  <c r="BI101" i="7"/>
  <c r="BH101" i="7"/>
  <c r="BG101" i="7"/>
  <c r="BE101" i="7"/>
  <c r="BI100" i="7"/>
  <c r="BH100" i="7"/>
  <c r="BG100" i="7"/>
  <c r="BE100" i="7"/>
  <c r="BI99" i="7"/>
  <c r="H36" i="7"/>
  <c r="BD93" i="1" s="1"/>
  <c r="BH99" i="7"/>
  <c r="H35" i="7" s="1"/>
  <c r="BC93" i="1" s="1"/>
  <c r="BG99" i="7"/>
  <c r="H34" i="7"/>
  <c r="BB93" i="1" s="1"/>
  <c r="BE99" i="7"/>
  <c r="M32" i="7" s="1"/>
  <c r="AV93" i="1" s="1"/>
  <c r="F81" i="7"/>
  <c r="F79" i="7"/>
  <c r="O21" i="7"/>
  <c r="E21" i="7"/>
  <c r="M120" i="7" s="1"/>
  <c r="M84" i="7"/>
  <c r="O20" i="7"/>
  <c r="O18" i="7"/>
  <c r="E18" i="7"/>
  <c r="M119" i="7"/>
  <c r="M83" i="7"/>
  <c r="O17" i="7"/>
  <c r="O15" i="7"/>
  <c r="E15" i="7"/>
  <c r="F120" i="7" s="1"/>
  <c r="F84" i="7"/>
  <c r="O14" i="7"/>
  <c r="O12" i="7"/>
  <c r="E12" i="7"/>
  <c r="F119" i="7"/>
  <c r="F83" i="7"/>
  <c r="O11" i="7"/>
  <c r="O9" i="7"/>
  <c r="M117" i="7"/>
  <c r="M81" i="7"/>
  <c r="F6" i="7"/>
  <c r="F114" i="7" s="1"/>
  <c r="F78" i="7"/>
  <c r="AY92" i="1"/>
  <c r="AX92" i="1"/>
  <c r="BI180" i="6"/>
  <c r="BH180" i="6"/>
  <c r="BG180" i="6"/>
  <c r="BE180" i="6"/>
  <c r="BK180" i="6"/>
  <c r="N180" i="6"/>
  <c r="BF180" i="6" s="1"/>
  <c r="BI179" i="6"/>
  <c r="BH179" i="6"/>
  <c r="BG179" i="6"/>
  <c r="BE179" i="6"/>
  <c r="BK179" i="6"/>
  <c r="N179" i="6" s="1"/>
  <c r="BF179" i="6" s="1"/>
  <c r="BI178" i="6"/>
  <c r="BH178" i="6"/>
  <c r="BG178" i="6"/>
  <c r="BE178" i="6"/>
  <c r="BK178" i="6"/>
  <c r="N178" i="6"/>
  <c r="BF178" i="6" s="1"/>
  <c r="BI177" i="6"/>
  <c r="BH177" i="6"/>
  <c r="BG177" i="6"/>
  <c r="BE177" i="6"/>
  <c r="BK177" i="6"/>
  <c r="N177" i="6" s="1"/>
  <c r="BF177" i="6" s="1"/>
  <c r="BI176" i="6"/>
  <c r="BH176" i="6"/>
  <c r="BG176" i="6"/>
  <c r="BE176" i="6"/>
  <c r="BK176" i="6"/>
  <c r="BK175" i="6"/>
  <c r="N175" i="6" s="1"/>
  <c r="N95" i="6" s="1"/>
  <c r="N176" i="6"/>
  <c r="BF176" i="6" s="1"/>
  <c r="BI172" i="6"/>
  <c r="BH172" i="6"/>
  <c r="BG172" i="6"/>
  <c r="BE172" i="6"/>
  <c r="AA172" i="6"/>
  <c r="Y172" i="6"/>
  <c r="W172" i="6"/>
  <c r="BK172" i="6"/>
  <c r="N172" i="6"/>
  <c r="BF172" i="6"/>
  <c r="BI169" i="6"/>
  <c r="BH169" i="6"/>
  <c r="BG169" i="6"/>
  <c r="BE169" i="6"/>
  <c r="AA169" i="6"/>
  <c r="Y169" i="6"/>
  <c r="W169" i="6"/>
  <c r="BK169" i="6"/>
  <c r="N169" i="6"/>
  <c r="BF169" i="6"/>
  <c r="BI166" i="6"/>
  <c r="BH166" i="6"/>
  <c r="BG166" i="6"/>
  <c r="BE166" i="6"/>
  <c r="AA166" i="6"/>
  <c r="Y166" i="6"/>
  <c r="W166" i="6"/>
  <c r="BK166" i="6"/>
  <c r="N166" i="6"/>
  <c r="BF166" i="6"/>
  <c r="BI163" i="6"/>
  <c r="BH163" i="6"/>
  <c r="BG163" i="6"/>
  <c r="BE163" i="6"/>
  <c r="AA163" i="6"/>
  <c r="AA162" i="6"/>
  <c r="Y163" i="6"/>
  <c r="Y162" i="6"/>
  <c r="W163" i="6"/>
  <c r="W162" i="6"/>
  <c r="BK163" i="6"/>
  <c r="BK162" i="6"/>
  <c r="N162" i="6" s="1"/>
  <c r="N94" i="6" s="1"/>
  <c r="N163" i="6"/>
  <c r="BF163" i="6" s="1"/>
  <c r="BI159" i="6"/>
  <c r="BH159" i="6"/>
  <c r="BG159" i="6"/>
  <c r="BE159" i="6"/>
  <c r="AA159" i="6"/>
  <c r="Y159" i="6"/>
  <c r="W159" i="6"/>
  <c r="BK159" i="6"/>
  <c r="N159" i="6"/>
  <c r="BF159" i="6"/>
  <c r="BI154" i="6"/>
  <c r="BH154" i="6"/>
  <c r="BG154" i="6"/>
  <c r="BE154" i="6"/>
  <c r="AA154" i="6"/>
  <c r="Y154" i="6"/>
  <c r="W154" i="6"/>
  <c r="BK154" i="6"/>
  <c r="N154" i="6"/>
  <c r="BF154" i="6"/>
  <c r="BI152" i="6"/>
  <c r="BH152" i="6"/>
  <c r="BG152" i="6"/>
  <c r="BE152" i="6"/>
  <c r="AA152" i="6"/>
  <c r="Y152" i="6"/>
  <c r="W152" i="6"/>
  <c r="BK152" i="6"/>
  <c r="N152" i="6"/>
  <c r="BF152" i="6"/>
  <c r="BI148" i="6"/>
  <c r="BH148" i="6"/>
  <c r="BG148" i="6"/>
  <c r="BE148" i="6"/>
  <c r="AA148" i="6"/>
  <c r="AA147" i="6"/>
  <c r="Y148" i="6"/>
  <c r="Y147" i="6"/>
  <c r="W148" i="6"/>
  <c r="W147" i="6"/>
  <c r="BK148" i="6"/>
  <c r="BK147" i="6"/>
  <c r="N147" i="6" s="1"/>
  <c r="N93" i="6" s="1"/>
  <c r="N148" i="6"/>
  <c r="BF148" i="6" s="1"/>
  <c r="BI143" i="6"/>
  <c r="BH143" i="6"/>
  <c r="BG143" i="6"/>
  <c r="BE143" i="6"/>
  <c r="AA143" i="6"/>
  <c r="Y143" i="6"/>
  <c r="W143" i="6"/>
  <c r="BK143" i="6"/>
  <c r="N143" i="6"/>
  <c r="BF143" i="6"/>
  <c r="BI140" i="6"/>
  <c r="BH140" i="6"/>
  <c r="BG140" i="6"/>
  <c r="BE140" i="6"/>
  <c r="AA140" i="6"/>
  <c r="AA139" i="6"/>
  <c r="Y140" i="6"/>
  <c r="Y139" i="6"/>
  <c r="W140" i="6"/>
  <c r="W139" i="6"/>
  <c r="BK140" i="6"/>
  <c r="BK139" i="6"/>
  <c r="N139" i="6" s="1"/>
  <c r="N92" i="6" s="1"/>
  <c r="N140" i="6"/>
  <c r="BF140" i="6" s="1"/>
  <c r="BI138" i="6"/>
  <c r="BH138" i="6"/>
  <c r="BG138" i="6"/>
  <c r="BE138" i="6"/>
  <c r="AA138" i="6"/>
  <c r="Y138" i="6"/>
  <c r="W138" i="6"/>
  <c r="BK138" i="6"/>
  <c r="N138" i="6"/>
  <c r="BF138" i="6"/>
  <c r="BI134" i="6"/>
  <c r="BH134" i="6"/>
  <c r="BG134" i="6"/>
  <c r="BE134" i="6"/>
  <c r="AA134" i="6"/>
  <c r="AA133" i="6"/>
  <c r="Y134" i="6"/>
  <c r="Y133" i="6"/>
  <c r="W134" i="6"/>
  <c r="W133" i="6"/>
  <c r="BK134" i="6"/>
  <c r="BK133" i="6"/>
  <c r="N133" i="6" s="1"/>
  <c r="N91" i="6" s="1"/>
  <c r="N134" i="6"/>
  <c r="BF134" i="6" s="1"/>
  <c r="BI129" i="6"/>
  <c r="BH129" i="6"/>
  <c r="BG129" i="6"/>
  <c r="BE129" i="6"/>
  <c r="AA129" i="6"/>
  <c r="Y129" i="6"/>
  <c r="W129" i="6"/>
  <c r="BK129" i="6"/>
  <c r="N129" i="6"/>
  <c r="BF129" i="6"/>
  <c r="BI125" i="6"/>
  <c r="BH125" i="6"/>
  <c r="BG125" i="6"/>
  <c r="BE125" i="6"/>
  <c r="AA125" i="6"/>
  <c r="AA124" i="6"/>
  <c r="AA123" i="6" s="1"/>
  <c r="AA122" i="6" s="1"/>
  <c r="Y125" i="6"/>
  <c r="Y124" i="6"/>
  <c r="Y123" i="6" s="1"/>
  <c r="Y122" i="6" s="1"/>
  <c r="W125" i="6"/>
  <c r="W124" i="6"/>
  <c r="W123" i="6" s="1"/>
  <c r="W122" i="6" s="1"/>
  <c r="AU92" i="1" s="1"/>
  <c r="BK125" i="6"/>
  <c r="BK124" i="6" s="1"/>
  <c r="N125" i="6"/>
  <c r="BF125" i="6" s="1"/>
  <c r="F116" i="6"/>
  <c r="F114" i="6"/>
  <c r="BI103" i="6"/>
  <c r="BH103" i="6"/>
  <c r="BG103" i="6"/>
  <c r="BE103" i="6"/>
  <c r="BI102" i="6"/>
  <c r="BH102" i="6"/>
  <c r="BG102" i="6"/>
  <c r="BE102" i="6"/>
  <c r="BI101" i="6"/>
  <c r="BH101" i="6"/>
  <c r="BG101" i="6"/>
  <c r="BE101" i="6"/>
  <c r="BI100" i="6"/>
  <c r="BH100" i="6"/>
  <c r="BG100" i="6"/>
  <c r="BE100" i="6"/>
  <c r="BI99" i="6"/>
  <c r="BH99" i="6"/>
  <c r="BG99" i="6"/>
  <c r="BE99" i="6"/>
  <c r="BI98" i="6"/>
  <c r="H36" i="6" s="1"/>
  <c r="BD92" i="1" s="1"/>
  <c r="BH98" i="6"/>
  <c r="H35" i="6"/>
  <c r="BC92" i="1" s="1"/>
  <c r="BG98" i="6"/>
  <c r="H34" i="6" s="1"/>
  <c r="BB92" i="1" s="1"/>
  <c r="BE98" i="6"/>
  <c r="M32" i="6"/>
  <c r="AV92" i="1" s="1"/>
  <c r="H32" i="6"/>
  <c r="AZ92" i="1" s="1"/>
  <c r="F81" i="6"/>
  <c r="F79" i="6"/>
  <c r="O21" i="6"/>
  <c r="E21" i="6"/>
  <c r="M119" i="6"/>
  <c r="M84" i="6"/>
  <c r="O20" i="6"/>
  <c r="O18" i="6"/>
  <c r="E18" i="6"/>
  <c r="M118" i="6" s="1"/>
  <c r="M83" i="6"/>
  <c r="O17" i="6"/>
  <c r="O15" i="6"/>
  <c r="E15" i="6"/>
  <c r="F119" i="6"/>
  <c r="F84" i="6"/>
  <c r="O14" i="6"/>
  <c r="O12" i="6"/>
  <c r="E12" i="6"/>
  <c r="F118" i="6" s="1"/>
  <c r="F83" i="6"/>
  <c r="O11" i="6"/>
  <c r="O9" i="6"/>
  <c r="M116" i="6" s="1"/>
  <c r="M81" i="6"/>
  <c r="F6" i="6"/>
  <c r="F113" i="6"/>
  <c r="F78" i="6"/>
  <c r="AY91" i="1"/>
  <c r="AX91" i="1"/>
  <c r="BI209" i="5"/>
  <c r="BH209" i="5"/>
  <c r="BG209" i="5"/>
  <c r="BE209" i="5"/>
  <c r="BK209" i="5"/>
  <c r="N209" i="5" s="1"/>
  <c r="BF209" i="5" s="1"/>
  <c r="BI208" i="5"/>
  <c r="BH208" i="5"/>
  <c r="BG208" i="5"/>
  <c r="BE208" i="5"/>
  <c r="BK208" i="5"/>
  <c r="N208" i="5"/>
  <c r="BF208" i="5" s="1"/>
  <c r="BI207" i="5"/>
  <c r="BH207" i="5"/>
  <c r="BG207" i="5"/>
  <c r="BE207" i="5"/>
  <c r="BK207" i="5"/>
  <c r="N207" i="5" s="1"/>
  <c r="BF207" i="5" s="1"/>
  <c r="BI206" i="5"/>
  <c r="BH206" i="5"/>
  <c r="BG206" i="5"/>
  <c r="BE206" i="5"/>
  <c r="BK206" i="5"/>
  <c r="N206" i="5"/>
  <c r="BF206" i="5" s="1"/>
  <c r="BI205" i="5"/>
  <c r="BH205" i="5"/>
  <c r="BG205" i="5"/>
  <c r="BE205" i="5"/>
  <c r="BK205" i="5"/>
  <c r="BI201" i="5"/>
  <c r="BH201" i="5"/>
  <c r="BG201" i="5"/>
  <c r="BE201" i="5"/>
  <c r="AA201" i="5"/>
  <c r="Y201" i="5"/>
  <c r="W201" i="5"/>
  <c r="BK201" i="5"/>
  <c r="N201" i="5"/>
  <c r="BF201" i="5" s="1"/>
  <c r="BI198" i="5"/>
  <c r="BH198" i="5"/>
  <c r="BG198" i="5"/>
  <c r="BE198" i="5"/>
  <c r="AA198" i="5"/>
  <c r="Y198" i="5"/>
  <c r="W198" i="5"/>
  <c r="BK198" i="5"/>
  <c r="N198" i="5"/>
  <c r="BF198" i="5" s="1"/>
  <c r="BI195" i="5"/>
  <c r="BH195" i="5"/>
  <c r="BG195" i="5"/>
  <c r="BE195" i="5"/>
  <c r="AA195" i="5"/>
  <c r="Y195" i="5"/>
  <c r="W195" i="5"/>
  <c r="BK195" i="5"/>
  <c r="N195" i="5"/>
  <c r="BF195" i="5" s="1"/>
  <c r="BI192" i="5"/>
  <c r="BH192" i="5"/>
  <c r="BG192" i="5"/>
  <c r="BE192" i="5"/>
  <c r="AA192" i="5"/>
  <c r="Y192" i="5"/>
  <c r="Y191" i="5" s="1"/>
  <c r="W192" i="5"/>
  <c r="BK192" i="5"/>
  <c r="BK191" i="5" s="1"/>
  <c r="N191" i="5" s="1"/>
  <c r="N97" i="5" s="1"/>
  <c r="N192" i="5"/>
  <c r="BF192" i="5"/>
  <c r="BI188" i="5"/>
  <c r="BH188" i="5"/>
  <c r="BG188" i="5"/>
  <c r="BE188" i="5"/>
  <c r="AA188" i="5"/>
  <c r="Y188" i="5"/>
  <c r="W188" i="5"/>
  <c r="BK188" i="5"/>
  <c r="N188" i="5"/>
  <c r="BF188" i="5" s="1"/>
  <c r="BI185" i="5"/>
  <c r="BH185" i="5"/>
  <c r="BG185" i="5"/>
  <c r="BE185" i="5"/>
  <c r="AA185" i="5"/>
  <c r="Y185" i="5"/>
  <c r="W185" i="5"/>
  <c r="BK185" i="5"/>
  <c r="N185" i="5"/>
  <c r="BF185" i="5" s="1"/>
  <c r="BI182" i="5"/>
  <c r="BH182" i="5"/>
  <c r="BG182" i="5"/>
  <c r="BE182" i="5"/>
  <c r="AA182" i="5"/>
  <c r="Y182" i="5"/>
  <c r="W182" i="5"/>
  <c r="BK182" i="5"/>
  <c r="N182" i="5"/>
  <c r="BF182" i="5" s="1"/>
  <c r="BI179" i="5"/>
  <c r="BH179" i="5"/>
  <c r="BG179" i="5"/>
  <c r="BE179" i="5"/>
  <c r="AA179" i="5"/>
  <c r="Y179" i="5"/>
  <c r="W179" i="5"/>
  <c r="BK179" i="5"/>
  <c r="N179" i="5"/>
  <c r="BF179" i="5" s="1"/>
  <c r="BI176" i="5"/>
  <c r="BH176" i="5"/>
  <c r="BG176" i="5"/>
  <c r="BE176" i="5"/>
  <c r="AA176" i="5"/>
  <c r="Y176" i="5"/>
  <c r="W176" i="5"/>
  <c r="BK176" i="5"/>
  <c r="N176" i="5"/>
  <c r="BF176" i="5" s="1"/>
  <c r="BI175" i="5"/>
  <c r="BH175" i="5"/>
  <c r="BG175" i="5"/>
  <c r="BE175" i="5"/>
  <c r="AA175" i="5"/>
  <c r="Y175" i="5"/>
  <c r="W175" i="5"/>
  <c r="BK175" i="5"/>
  <c r="N175" i="5"/>
  <c r="BF175" i="5" s="1"/>
  <c r="BI173" i="5"/>
  <c r="BH173" i="5"/>
  <c r="BG173" i="5"/>
  <c r="BE173" i="5"/>
  <c r="AA173" i="5"/>
  <c r="Y173" i="5"/>
  <c r="W173" i="5"/>
  <c r="BK173" i="5"/>
  <c r="N173" i="5"/>
  <c r="BF173" i="5" s="1"/>
  <c r="BI168" i="5"/>
  <c r="BH168" i="5"/>
  <c r="BG168" i="5"/>
  <c r="BE168" i="5"/>
  <c r="AA168" i="5"/>
  <c r="Y168" i="5"/>
  <c r="W168" i="5"/>
  <c r="BK168" i="5"/>
  <c r="N168" i="5"/>
  <c r="BF168" i="5" s="1"/>
  <c r="BI163" i="5"/>
  <c r="BH163" i="5"/>
  <c r="BG163" i="5"/>
  <c r="BE163" i="5"/>
  <c r="AA163" i="5"/>
  <c r="AA162" i="5" s="1"/>
  <c r="Y163" i="5"/>
  <c r="Y162" i="5" s="1"/>
  <c r="W163" i="5"/>
  <c r="W162" i="5" s="1"/>
  <c r="BK163" i="5"/>
  <c r="BK162" i="5" s="1"/>
  <c r="N162" i="5" s="1"/>
  <c r="N96" i="5" s="1"/>
  <c r="N163" i="5"/>
  <c r="BF163" i="5"/>
  <c r="BI159" i="5"/>
  <c r="BH159" i="5"/>
  <c r="BG159" i="5"/>
  <c r="BE159" i="5"/>
  <c r="AA159" i="5"/>
  <c r="AA158" i="5" s="1"/>
  <c r="Y159" i="5"/>
  <c r="Y158" i="5" s="1"/>
  <c r="W159" i="5"/>
  <c r="W158" i="5" s="1"/>
  <c r="BK159" i="5"/>
  <c r="BK158" i="5" s="1"/>
  <c r="N158" i="5" s="1"/>
  <c r="N95" i="5" s="1"/>
  <c r="N159" i="5"/>
  <c r="BF159" i="5"/>
  <c r="BI154" i="5"/>
  <c r="BH154" i="5"/>
  <c r="BG154" i="5"/>
  <c r="BE154" i="5"/>
  <c r="AA154" i="5"/>
  <c r="Y154" i="5"/>
  <c r="W154" i="5"/>
  <c r="BK154" i="5"/>
  <c r="N154" i="5"/>
  <c r="BF154" i="5" s="1"/>
  <c r="BI150" i="5"/>
  <c r="BH150" i="5"/>
  <c r="BG150" i="5"/>
  <c r="BE150" i="5"/>
  <c r="AA150" i="5"/>
  <c r="AA149" i="5" s="1"/>
  <c r="Y150" i="5"/>
  <c r="Y149" i="5" s="1"/>
  <c r="W150" i="5"/>
  <c r="W149" i="5" s="1"/>
  <c r="BK150" i="5"/>
  <c r="BK149" i="5" s="1"/>
  <c r="N149" i="5" s="1"/>
  <c r="N94" i="5" s="1"/>
  <c r="N150" i="5"/>
  <c r="BF150" i="5"/>
  <c r="BI146" i="5"/>
  <c r="BH146" i="5"/>
  <c r="BG146" i="5"/>
  <c r="BE146" i="5"/>
  <c r="AA146" i="5"/>
  <c r="AA145" i="5" s="1"/>
  <c r="Y146" i="5"/>
  <c r="Y145" i="5" s="1"/>
  <c r="W146" i="5"/>
  <c r="W145" i="5" s="1"/>
  <c r="BK146" i="5"/>
  <c r="BK145" i="5" s="1"/>
  <c r="N145" i="5" s="1"/>
  <c r="N93" i="5" s="1"/>
  <c r="N146" i="5"/>
  <c r="BF146" i="5"/>
  <c r="BI142" i="5"/>
  <c r="BH142" i="5"/>
  <c r="BG142" i="5"/>
  <c r="BE142" i="5"/>
  <c r="AA142" i="5"/>
  <c r="AA141" i="5" s="1"/>
  <c r="Y142" i="5"/>
  <c r="Y141" i="5" s="1"/>
  <c r="W142" i="5"/>
  <c r="W141" i="5" s="1"/>
  <c r="BK142" i="5"/>
  <c r="BK141" i="5" s="1"/>
  <c r="N141" i="5" s="1"/>
  <c r="N92" i="5" s="1"/>
  <c r="N142" i="5"/>
  <c r="BF142" i="5"/>
  <c r="BI140" i="5"/>
  <c r="BH140" i="5"/>
  <c r="BG140" i="5"/>
  <c r="BE140" i="5"/>
  <c r="AA140" i="5"/>
  <c r="Y140" i="5"/>
  <c r="W140" i="5"/>
  <c r="BK140" i="5"/>
  <c r="N140" i="5"/>
  <c r="BF140" i="5" s="1"/>
  <c r="BI136" i="5"/>
  <c r="BH136" i="5"/>
  <c r="BG136" i="5"/>
  <c r="BE136" i="5"/>
  <c r="AA136" i="5"/>
  <c r="AA135" i="5" s="1"/>
  <c r="Y136" i="5"/>
  <c r="Y135" i="5" s="1"/>
  <c r="W136" i="5"/>
  <c r="W135" i="5" s="1"/>
  <c r="BK136" i="5"/>
  <c r="BK135" i="5" s="1"/>
  <c r="N136" i="5"/>
  <c r="BF136" i="5"/>
  <c r="BI131" i="5"/>
  <c r="BH131" i="5"/>
  <c r="BG131" i="5"/>
  <c r="BE131" i="5"/>
  <c r="AA131" i="5"/>
  <c r="Y131" i="5"/>
  <c r="W131" i="5"/>
  <c r="BK131" i="5"/>
  <c r="N131" i="5"/>
  <c r="BF131" i="5" s="1"/>
  <c r="BI128" i="5"/>
  <c r="BH128" i="5"/>
  <c r="BG128" i="5"/>
  <c r="BE128" i="5"/>
  <c r="AA128" i="5"/>
  <c r="AA127" i="5" s="1"/>
  <c r="AA126" i="5" s="1"/>
  <c r="Y128" i="5"/>
  <c r="Y127" i="5" s="1"/>
  <c r="Y126" i="5" s="1"/>
  <c r="Y125" i="5" s="1"/>
  <c r="W128" i="5"/>
  <c r="W127" i="5" s="1"/>
  <c r="W126" i="5" s="1"/>
  <c r="BK128" i="5"/>
  <c r="BK127" i="5"/>
  <c r="N127" i="5" s="1"/>
  <c r="N90" i="5" s="1"/>
  <c r="N128" i="5"/>
  <c r="BF128" i="5"/>
  <c r="F119" i="5"/>
  <c r="F117" i="5"/>
  <c r="BI106" i="5"/>
  <c r="BH106" i="5"/>
  <c r="BG106" i="5"/>
  <c r="BE106" i="5"/>
  <c r="BI105" i="5"/>
  <c r="BH105" i="5"/>
  <c r="BG105" i="5"/>
  <c r="BE105" i="5"/>
  <c r="BI104" i="5"/>
  <c r="BH104" i="5"/>
  <c r="BG104" i="5"/>
  <c r="BE104" i="5"/>
  <c r="BI103" i="5"/>
  <c r="BH103" i="5"/>
  <c r="BG103" i="5"/>
  <c r="BE103" i="5"/>
  <c r="BI102" i="5"/>
  <c r="BH102" i="5"/>
  <c r="BG102" i="5"/>
  <c r="BE102" i="5"/>
  <c r="BI101" i="5"/>
  <c r="H36" i="5"/>
  <c r="BD91" i="1" s="1"/>
  <c r="BH101" i="5"/>
  <c r="H35" i="5" s="1"/>
  <c r="BC91" i="1" s="1"/>
  <c r="BG101" i="5"/>
  <c r="H34" i="5"/>
  <c r="BB91" i="1" s="1"/>
  <c r="BE101" i="5"/>
  <c r="M32" i="5" s="1"/>
  <c r="AV91" i="1" s="1"/>
  <c r="F81" i="5"/>
  <c r="F79" i="5"/>
  <c r="O21" i="5"/>
  <c r="E21" i="5"/>
  <c r="M122" i="5" s="1"/>
  <c r="M84" i="5"/>
  <c r="O20" i="5"/>
  <c r="O18" i="5"/>
  <c r="E18" i="5"/>
  <c r="M121" i="5"/>
  <c r="M83" i="5"/>
  <c r="O17" i="5"/>
  <c r="O15" i="5"/>
  <c r="E15" i="5"/>
  <c r="F122" i="5"/>
  <c r="F84" i="5"/>
  <c r="O14" i="5"/>
  <c r="O12" i="5"/>
  <c r="E12" i="5"/>
  <c r="F121" i="5" s="1"/>
  <c r="F83" i="5"/>
  <c r="O11" i="5"/>
  <c r="O9" i="5"/>
  <c r="M119" i="5" s="1"/>
  <c r="M81" i="5"/>
  <c r="F6" i="5"/>
  <c r="F116" i="5"/>
  <c r="F78" i="5"/>
  <c r="AY90" i="1"/>
  <c r="AX90" i="1"/>
  <c r="BI202" i="4"/>
  <c r="BH202" i="4"/>
  <c r="BG202" i="4"/>
  <c r="BE202" i="4"/>
  <c r="BK202" i="4"/>
  <c r="N202" i="4" s="1"/>
  <c r="BF202" i="4" s="1"/>
  <c r="BI201" i="4"/>
  <c r="BH201" i="4"/>
  <c r="BG201" i="4"/>
  <c r="BE201" i="4"/>
  <c r="BK201" i="4"/>
  <c r="N201" i="4"/>
  <c r="BF201" i="4" s="1"/>
  <c r="BI200" i="4"/>
  <c r="BH200" i="4"/>
  <c r="BG200" i="4"/>
  <c r="BE200" i="4"/>
  <c r="BK200" i="4"/>
  <c r="N200" i="4" s="1"/>
  <c r="BF200" i="4" s="1"/>
  <c r="BI199" i="4"/>
  <c r="BH199" i="4"/>
  <c r="BG199" i="4"/>
  <c r="BE199" i="4"/>
  <c r="BK199" i="4"/>
  <c r="N199" i="4"/>
  <c r="BF199" i="4" s="1"/>
  <c r="BI198" i="4"/>
  <c r="BH198" i="4"/>
  <c r="BG198" i="4"/>
  <c r="BE198" i="4"/>
  <c r="BK198" i="4"/>
  <c r="BK197" i="4" s="1"/>
  <c r="N197" i="4" s="1"/>
  <c r="N98" i="4" s="1"/>
  <c r="BI194" i="4"/>
  <c r="BH194" i="4"/>
  <c r="BG194" i="4"/>
  <c r="BE194" i="4"/>
  <c r="AA194" i="4"/>
  <c r="Y194" i="4"/>
  <c r="W194" i="4"/>
  <c r="BK194" i="4"/>
  <c r="N194" i="4"/>
  <c r="BF194" i="4" s="1"/>
  <c r="BI191" i="4"/>
  <c r="BH191" i="4"/>
  <c r="BG191" i="4"/>
  <c r="BE191" i="4"/>
  <c r="AA191" i="4"/>
  <c r="Y191" i="4"/>
  <c r="W191" i="4"/>
  <c r="BK191" i="4"/>
  <c r="N191" i="4"/>
  <c r="BF191" i="4" s="1"/>
  <c r="BI188" i="4"/>
  <c r="BH188" i="4"/>
  <c r="BG188" i="4"/>
  <c r="BE188" i="4"/>
  <c r="AA188" i="4"/>
  <c r="Y188" i="4"/>
  <c r="W188" i="4"/>
  <c r="BK188" i="4"/>
  <c r="N188" i="4"/>
  <c r="BF188" i="4" s="1"/>
  <c r="BI185" i="4"/>
  <c r="BH185" i="4"/>
  <c r="BG185" i="4"/>
  <c r="BE185" i="4"/>
  <c r="AA185" i="4"/>
  <c r="AA184" i="4" s="1"/>
  <c r="Y185" i="4"/>
  <c r="Y184" i="4" s="1"/>
  <c r="W185" i="4"/>
  <c r="W184" i="4" s="1"/>
  <c r="BK185" i="4"/>
  <c r="BK184" i="4" s="1"/>
  <c r="N184" i="4" s="1"/>
  <c r="N97" i="4" s="1"/>
  <c r="N185" i="4"/>
  <c r="BF185" i="4"/>
  <c r="BI181" i="4"/>
  <c r="BH181" i="4"/>
  <c r="BG181" i="4"/>
  <c r="BE181" i="4"/>
  <c r="AA181" i="4"/>
  <c r="AA180" i="4" s="1"/>
  <c r="AA179" i="4" s="1"/>
  <c r="Y181" i="4"/>
  <c r="Y180" i="4"/>
  <c r="Y179" i="4" s="1"/>
  <c r="W181" i="4"/>
  <c r="W180" i="4" s="1"/>
  <c r="W179" i="4" s="1"/>
  <c r="BK181" i="4"/>
  <c r="BK180" i="4"/>
  <c r="N180" i="4" s="1"/>
  <c r="N96" i="4" s="1"/>
  <c r="BK179" i="4"/>
  <c r="N179" i="4" s="1"/>
  <c r="N95" i="4" s="1"/>
  <c r="N181" i="4"/>
  <c r="BF181" i="4" s="1"/>
  <c r="BI176" i="4"/>
  <c r="BH176" i="4"/>
  <c r="BG176" i="4"/>
  <c r="BE176" i="4"/>
  <c r="AA176" i="4"/>
  <c r="Y176" i="4"/>
  <c r="W176" i="4"/>
  <c r="BK176" i="4"/>
  <c r="N176" i="4"/>
  <c r="BF176" i="4" s="1"/>
  <c r="BI173" i="4"/>
  <c r="BH173" i="4"/>
  <c r="BG173" i="4"/>
  <c r="BE173" i="4"/>
  <c r="AA173" i="4"/>
  <c r="Y173" i="4"/>
  <c r="W173" i="4"/>
  <c r="BK173" i="4"/>
  <c r="N173" i="4"/>
  <c r="BF173" i="4" s="1"/>
  <c r="BI170" i="4"/>
  <c r="BH170" i="4"/>
  <c r="BG170" i="4"/>
  <c r="BE170" i="4"/>
  <c r="AA170" i="4"/>
  <c r="Y170" i="4"/>
  <c r="W170" i="4"/>
  <c r="BK170" i="4"/>
  <c r="N170" i="4"/>
  <c r="BF170" i="4" s="1"/>
  <c r="BI167" i="4"/>
  <c r="BH167" i="4"/>
  <c r="BG167" i="4"/>
  <c r="BE167" i="4"/>
  <c r="AA167" i="4"/>
  <c r="Y167" i="4"/>
  <c r="W167" i="4"/>
  <c r="BK167" i="4"/>
  <c r="N167" i="4"/>
  <c r="BF167" i="4" s="1"/>
  <c r="BI164" i="4"/>
  <c r="BH164" i="4"/>
  <c r="BG164" i="4"/>
  <c r="BE164" i="4"/>
  <c r="AA164" i="4"/>
  <c r="Y164" i="4"/>
  <c r="W164" i="4"/>
  <c r="BK164" i="4"/>
  <c r="N164" i="4"/>
  <c r="BF164" i="4" s="1"/>
  <c r="BI161" i="4"/>
  <c r="BH161" i="4"/>
  <c r="BG161" i="4"/>
  <c r="BE161" i="4"/>
  <c r="AA161" i="4"/>
  <c r="Y161" i="4"/>
  <c r="W161" i="4"/>
  <c r="BK161" i="4"/>
  <c r="N161" i="4"/>
  <c r="BF161" i="4" s="1"/>
  <c r="BI158" i="4"/>
  <c r="BH158" i="4"/>
  <c r="BG158" i="4"/>
  <c r="BE158" i="4"/>
  <c r="AA158" i="4"/>
  <c r="Y158" i="4"/>
  <c r="W158" i="4"/>
  <c r="BK158" i="4"/>
  <c r="N158" i="4"/>
  <c r="BF158" i="4" s="1"/>
  <c r="BI157" i="4"/>
  <c r="BH157" i="4"/>
  <c r="BG157" i="4"/>
  <c r="BE157" i="4"/>
  <c r="AA157" i="4"/>
  <c r="Y157" i="4"/>
  <c r="W157" i="4"/>
  <c r="BK157" i="4"/>
  <c r="N157" i="4"/>
  <c r="BF157" i="4" s="1"/>
  <c r="BI155" i="4"/>
  <c r="BH155" i="4"/>
  <c r="BG155" i="4"/>
  <c r="BE155" i="4"/>
  <c r="AA155" i="4"/>
  <c r="Y155" i="4"/>
  <c r="W155" i="4"/>
  <c r="BK155" i="4"/>
  <c r="N155" i="4"/>
  <c r="BF155" i="4" s="1"/>
  <c r="BI151" i="4"/>
  <c r="BH151" i="4"/>
  <c r="BG151" i="4"/>
  <c r="BE151" i="4"/>
  <c r="AA151" i="4"/>
  <c r="AA150" i="4" s="1"/>
  <c r="Y151" i="4"/>
  <c r="Y150" i="4" s="1"/>
  <c r="W151" i="4"/>
  <c r="W150" i="4" s="1"/>
  <c r="BK151" i="4"/>
  <c r="BK150" i="4" s="1"/>
  <c r="N150" i="4" s="1"/>
  <c r="N94" i="4" s="1"/>
  <c r="N151" i="4"/>
  <c r="BF151" i="4"/>
  <c r="BI146" i="4"/>
  <c r="BH146" i="4"/>
  <c r="BG146" i="4"/>
  <c r="BE146" i="4"/>
  <c r="AA146" i="4"/>
  <c r="AA145" i="4" s="1"/>
  <c r="Y146" i="4"/>
  <c r="Y145" i="4" s="1"/>
  <c r="W146" i="4"/>
  <c r="W145" i="4" s="1"/>
  <c r="BK146" i="4"/>
  <c r="BK145" i="4" s="1"/>
  <c r="N145" i="4" s="1"/>
  <c r="N93" i="4" s="1"/>
  <c r="N146" i="4"/>
  <c r="BF146" i="4"/>
  <c r="BI142" i="4"/>
  <c r="BH142" i="4"/>
  <c r="BG142" i="4"/>
  <c r="BE142" i="4"/>
  <c r="AA142" i="4"/>
  <c r="AA141" i="4" s="1"/>
  <c r="Y142" i="4"/>
  <c r="Y141" i="4" s="1"/>
  <c r="W142" i="4"/>
  <c r="W141" i="4" s="1"/>
  <c r="BK142" i="4"/>
  <c r="BK141" i="4" s="1"/>
  <c r="N141" i="4" s="1"/>
  <c r="N92" i="4" s="1"/>
  <c r="N142" i="4"/>
  <c r="BF142" i="4"/>
  <c r="BI140" i="4"/>
  <c r="BH140" i="4"/>
  <c r="BG140" i="4"/>
  <c r="BE140" i="4"/>
  <c r="AA140" i="4"/>
  <c r="Y140" i="4"/>
  <c r="W140" i="4"/>
  <c r="BK140" i="4"/>
  <c r="N140" i="4"/>
  <c r="BF140" i="4" s="1"/>
  <c r="BI136" i="4"/>
  <c r="BH136" i="4"/>
  <c r="BG136" i="4"/>
  <c r="BE136" i="4"/>
  <c r="AA136" i="4"/>
  <c r="AA135" i="4" s="1"/>
  <c r="Y136" i="4"/>
  <c r="Y135" i="4" s="1"/>
  <c r="W136" i="4"/>
  <c r="W135" i="4" s="1"/>
  <c r="BK136" i="4"/>
  <c r="BK135" i="4" s="1"/>
  <c r="N136" i="4"/>
  <c r="BF136" i="4"/>
  <c r="BI131" i="4"/>
  <c r="BH131" i="4"/>
  <c r="BG131" i="4"/>
  <c r="BE131" i="4"/>
  <c r="AA131" i="4"/>
  <c r="Y131" i="4"/>
  <c r="W131" i="4"/>
  <c r="BK131" i="4"/>
  <c r="N131" i="4"/>
  <c r="BF131" i="4" s="1"/>
  <c r="BI128" i="4"/>
  <c r="BH128" i="4"/>
  <c r="BG128" i="4"/>
  <c r="BE128" i="4"/>
  <c r="AA128" i="4"/>
  <c r="AA127" i="4" s="1"/>
  <c r="AA126" i="4" s="1"/>
  <c r="AA125" i="4" s="1"/>
  <c r="Y128" i="4"/>
  <c r="Y127" i="4" s="1"/>
  <c r="Y126" i="4" s="1"/>
  <c r="Y125" i="4" s="1"/>
  <c r="W128" i="4"/>
  <c r="W127" i="4" s="1"/>
  <c r="W126" i="4" s="1"/>
  <c r="W125" i="4" s="1"/>
  <c r="AU90" i="1" s="1"/>
  <c r="BK128" i="4"/>
  <c r="BK127" i="4"/>
  <c r="N127" i="4" s="1"/>
  <c r="N90" i="4" s="1"/>
  <c r="N128" i="4"/>
  <c r="BF128" i="4"/>
  <c r="F119" i="4"/>
  <c r="F117" i="4"/>
  <c r="BI106" i="4"/>
  <c r="BH106" i="4"/>
  <c r="BG106" i="4"/>
  <c r="BE106" i="4"/>
  <c r="BI105" i="4"/>
  <c r="BH105" i="4"/>
  <c r="BG105" i="4"/>
  <c r="BE105" i="4"/>
  <c r="BI104" i="4"/>
  <c r="BH104" i="4"/>
  <c r="BG104" i="4"/>
  <c r="BE104" i="4"/>
  <c r="BI103" i="4"/>
  <c r="BH103" i="4"/>
  <c r="BG103" i="4"/>
  <c r="BE103" i="4"/>
  <c r="BI102" i="4"/>
  <c r="BH102" i="4"/>
  <c r="BG102" i="4"/>
  <c r="BE102" i="4"/>
  <c r="BI101" i="4"/>
  <c r="H36" i="4"/>
  <c r="BD90" i="1" s="1"/>
  <c r="BH101" i="4"/>
  <c r="H35" i="4" s="1"/>
  <c r="BC90" i="1" s="1"/>
  <c r="BG101" i="4"/>
  <c r="H34" i="4"/>
  <c r="BB90" i="1" s="1"/>
  <c r="BE101" i="4"/>
  <c r="M32" i="4" s="1"/>
  <c r="AV90" i="1" s="1"/>
  <c r="F81" i="4"/>
  <c r="F79" i="4"/>
  <c r="O21" i="4"/>
  <c r="E21" i="4"/>
  <c r="M122" i="4" s="1"/>
  <c r="M84" i="4"/>
  <c r="O20" i="4"/>
  <c r="O18" i="4"/>
  <c r="E18" i="4"/>
  <c r="M121" i="4"/>
  <c r="M83" i="4"/>
  <c r="O17" i="4"/>
  <c r="O15" i="4"/>
  <c r="E15" i="4"/>
  <c r="F122" i="4" s="1"/>
  <c r="F84" i="4"/>
  <c r="O14" i="4"/>
  <c r="O12" i="4"/>
  <c r="E12" i="4"/>
  <c r="F121" i="4"/>
  <c r="F83" i="4"/>
  <c r="O11" i="4"/>
  <c r="O9" i="4"/>
  <c r="M119" i="4"/>
  <c r="M81" i="4"/>
  <c r="F6" i="4"/>
  <c r="F116" i="4" s="1"/>
  <c r="F78" i="4"/>
  <c r="AY89" i="1"/>
  <c r="AX89" i="1"/>
  <c r="BI242" i="3"/>
  <c r="BH242" i="3"/>
  <c r="BG242" i="3"/>
  <c r="BE242" i="3"/>
  <c r="BK242" i="3"/>
  <c r="N242" i="3"/>
  <c r="BF242" i="3" s="1"/>
  <c r="BI241" i="3"/>
  <c r="BH241" i="3"/>
  <c r="BG241" i="3"/>
  <c r="BE241" i="3"/>
  <c r="BK241" i="3"/>
  <c r="N241" i="3" s="1"/>
  <c r="BF241" i="3" s="1"/>
  <c r="BI240" i="3"/>
  <c r="BH240" i="3"/>
  <c r="BG240" i="3"/>
  <c r="BE240" i="3"/>
  <c r="BK240" i="3"/>
  <c r="N240" i="3"/>
  <c r="BF240" i="3" s="1"/>
  <c r="BI239" i="3"/>
  <c r="BH239" i="3"/>
  <c r="BG239" i="3"/>
  <c r="BE239" i="3"/>
  <c r="BK239" i="3"/>
  <c r="N239" i="3" s="1"/>
  <c r="BF239" i="3" s="1"/>
  <c r="BI238" i="3"/>
  <c r="BH238" i="3"/>
  <c r="BG238" i="3"/>
  <c r="BE238" i="3"/>
  <c r="BK238" i="3"/>
  <c r="BK237" i="3"/>
  <c r="N237" i="3" s="1"/>
  <c r="N99" i="3" s="1"/>
  <c r="N238" i="3"/>
  <c r="BF238" i="3" s="1"/>
  <c r="BI234" i="3"/>
  <c r="BH234" i="3"/>
  <c r="BG234" i="3"/>
  <c r="BE234" i="3"/>
  <c r="AA234" i="3"/>
  <c r="Y234" i="3"/>
  <c r="W234" i="3"/>
  <c r="BK234" i="3"/>
  <c r="N234" i="3"/>
  <c r="BF234" i="3"/>
  <c r="BI231" i="3"/>
  <c r="BH231" i="3"/>
  <c r="BG231" i="3"/>
  <c r="BE231" i="3"/>
  <c r="AA231" i="3"/>
  <c r="Y231" i="3"/>
  <c r="W231" i="3"/>
  <c r="BK231" i="3"/>
  <c r="N231" i="3"/>
  <c r="BF231" i="3"/>
  <c r="BI228" i="3"/>
  <c r="BH228" i="3"/>
  <c r="BG228" i="3"/>
  <c r="BE228" i="3"/>
  <c r="AA228" i="3"/>
  <c r="Y228" i="3"/>
  <c r="W228" i="3"/>
  <c r="BK228" i="3"/>
  <c r="N228" i="3"/>
  <c r="BF228" i="3"/>
  <c r="BI225" i="3"/>
  <c r="BH225" i="3"/>
  <c r="BG225" i="3"/>
  <c r="BE225" i="3"/>
  <c r="AA225" i="3"/>
  <c r="AA224" i="3"/>
  <c r="Y225" i="3"/>
  <c r="Y224" i="3"/>
  <c r="W225" i="3"/>
  <c r="W224" i="3"/>
  <c r="BK225" i="3"/>
  <c r="BK224" i="3"/>
  <c r="N224" i="3" s="1"/>
  <c r="N98" i="3" s="1"/>
  <c r="N225" i="3"/>
  <c r="BF225" i="3" s="1"/>
  <c r="BI221" i="3"/>
  <c r="BH221" i="3"/>
  <c r="BG221" i="3"/>
  <c r="BE221" i="3"/>
  <c r="AA221" i="3"/>
  <c r="AA220" i="3"/>
  <c r="AA219" i="3" s="1"/>
  <c r="Y221" i="3"/>
  <c r="Y220" i="3" s="1"/>
  <c r="Y219" i="3" s="1"/>
  <c r="W221" i="3"/>
  <c r="W220" i="3"/>
  <c r="W219" i="3" s="1"/>
  <c r="BK221" i="3"/>
  <c r="BK220" i="3" s="1"/>
  <c r="N221" i="3"/>
  <c r="BF221" i="3"/>
  <c r="BI216" i="3"/>
  <c r="BH216" i="3"/>
  <c r="BG216" i="3"/>
  <c r="BE216" i="3"/>
  <c r="AA216" i="3"/>
  <c r="Y216" i="3"/>
  <c r="W216" i="3"/>
  <c r="BK216" i="3"/>
  <c r="N216" i="3"/>
  <c r="BF216" i="3"/>
  <c r="BI213" i="3"/>
  <c r="BH213" i="3"/>
  <c r="BG213" i="3"/>
  <c r="BE213" i="3"/>
  <c r="AA213" i="3"/>
  <c r="Y213" i="3"/>
  <c r="W213" i="3"/>
  <c r="BK213" i="3"/>
  <c r="N213" i="3"/>
  <c r="BF213" i="3"/>
  <c r="BI210" i="3"/>
  <c r="BH210" i="3"/>
  <c r="BG210" i="3"/>
  <c r="BE210" i="3"/>
  <c r="AA210" i="3"/>
  <c r="Y210" i="3"/>
  <c r="W210" i="3"/>
  <c r="BK210" i="3"/>
  <c r="N210" i="3"/>
  <c r="BF210" i="3"/>
  <c r="BI205" i="3"/>
  <c r="BH205" i="3"/>
  <c r="BG205" i="3"/>
  <c r="BE205" i="3"/>
  <c r="AA205" i="3"/>
  <c r="Y205" i="3"/>
  <c r="W205" i="3"/>
  <c r="BK205" i="3"/>
  <c r="N205" i="3"/>
  <c r="BF205" i="3"/>
  <c r="BI202" i="3"/>
  <c r="BH202" i="3"/>
  <c r="BG202" i="3"/>
  <c r="BE202" i="3"/>
  <c r="AA202" i="3"/>
  <c r="Y202" i="3"/>
  <c r="W202" i="3"/>
  <c r="BK202" i="3"/>
  <c r="N202" i="3"/>
  <c r="BF202" i="3"/>
  <c r="BI199" i="3"/>
  <c r="BH199" i="3"/>
  <c r="BG199" i="3"/>
  <c r="BE199" i="3"/>
  <c r="AA199" i="3"/>
  <c r="Y199" i="3"/>
  <c r="W199" i="3"/>
  <c r="BK199" i="3"/>
  <c r="N199" i="3"/>
  <c r="BF199" i="3"/>
  <c r="BI196" i="3"/>
  <c r="BH196" i="3"/>
  <c r="BG196" i="3"/>
  <c r="BE196" i="3"/>
  <c r="AA196" i="3"/>
  <c r="Y196" i="3"/>
  <c r="W196" i="3"/>
  <c r="BK196" i="3"/>
  <c r="N196" i="3"/>
  <c r="BF196" i="3"/>
  <c r="BI195" i="3"/>
  <c r="BH195" i="3"/>
  <c r="BG195" i="3"/>
  <c r="BE195" i="3"/>
  <c r="AA195" i="3"/>
  <c r="Y195" i="3"/>
  <c r="W195" i="3"/>
  <c r="BK195" i="3"/>
  <c r="N195" i="3"/>
  <c r="BF195" i="3"/>
  <c r="BI193" i="3"/>
  <c r="BH193" i="3"/>
  <c r="BG193" i="3"/>
  <c r="BE193" i="3"/>
  <c r="AA193" i="3"/>
  <c r="Y193" i="3"/>
  <c r="W193" i="3"/>
  <c r="BK193" i="3"/>
  <c r="N193" i="3"/>
  <c r="BF193" i="3"/>
  <c r="BI190" i="3"/>
  <c r="BH190" i="3"/>
  <c r="BG190" i="3"/>
  <c r="BE190" i="3"/>
  <c r="AA190" i="3"/>
  <c r="Y190" i="3"/>
  <c r="W190" i="3"/>
  <c r="BK190" i="3"/>
  <c r="N190" i="3"/>
  <c r="BF190" i="3"/>
  <c r="BI186" i="3"/>
  <c r="BH186" i="3"/>
  <c r="BG186" i="3"/>
  <c r="BE186" i="3"/>
  <c r="AA186" i="3"/>
  <c r="AA185" i="3"/>
  <c r="Y186" i="3"/>
  <c r="Y185" i="3"/>
  <c r="W186" i="3"/>
  <c r="W185" i="3"/>
  <c r="BK186" i="3"/>
  <c r="BK185" i="3"/>
  <c r="N185" i="3" s="1"/>
  <c r="N186" i="3"/>
  <c r="BF186" i="3" s="1"/>
  <c r="N95" i="3"/>
  <c r="BI181" i="3"/>
  <c r="BH181" i="3"/>
  <c r="BG181" i="3"/>
  <c r="BE181" i="3"/>
  <c r="AA181" i="3"/>
  <c r="Y181" i="3"/>
  <c r="W181" i="3"/>
  <c r="BK181" i="3"/>
  <c r="N181" i="3"/>
  <c r="BF181" i="3"/>
  <c r="BI177" i="3"/>
  <c r="BH177" i="3"/>
  <c r="BG177" i="3"/>
  <c r="BE177" i="3"/>
  <c r="AA177" i="3"/>
  <c r="Y177" i="3"/>
  <c r="W177" i="3"/>
  <c r="BK177" i="3"/>
  <c r="N177" i="3"/>
  <c r="BF177" i="3"/>
  <c r="BI174" i="3"/>
  <c r="BH174" i="3"/>
  <c r="BG174" i="3"/>
  <c r="BE174" i="3"/>
  <c r="AA174" i="3"/>
  <c r="AA173" i="3"/>
  <c r="Y174" i="3"/>
  <c r="Y173" i="3"/>
  <c r="W174" i="3"/>
  <c r="W173" i="3"/>
  <c r="BK174" i="3"/>
  <c r="BK173" i="3"/>
  <c r="N173" i="3" s="1"/>
  <c r="N174" i="3"/>
  <c r="BF174" i="3" s="1"/>
  <c r="N94" i="3"/>
  <c r="BI170" i="3"/>
  <c r="BH170" i="3"/>
  <c r="BG170" i="3"/>
  <c r="BE170" i="3"/>
  <c r="AA170" i="3"/>
  <c r="AA169" i="3"/>
  <c r="Y170" i="3"/>
  <c r="Y169" i="3"/>
  <c r="W170" i="3"/>
  <c r="W169" i="3"/>
  <c r="BK170" i="3"/>
  <c r="BK169" i="3"/>
  <c r="N169" i="3" s="1"/>
  <c r="N170" i="3"/>
  <c r="BF170" i="3" s="1"/>
  <c r="N93" i="3"/>
  <c r="BI166" i="3"/>
  <c r="BH166" i="3"/>
  <c r="BG166" i="3"/>
  <c r="BE166" i="3"/>
  <c r="AA166" i="3"/>
  <c r="Y166" i="3"/>
  <c r="W166" i="3"/>
  <c r="BK166" i="3"/>
  <c r="N166" i="3"/>
  <c r="BF166" i="3"/>
  <c r="BI164" i="3"/>
  <c r="BH164" i="3"/>
  <c r="BG164" i="3"/>
  <c r="BE164" i="3"/>
  <c r="AA164" i="3"/>
  <c r="Y164" i="3"/>
  <c r="W164" i="3"/>
  <c r="BK164" i="3"/>
  <c r="N164" i="3"/>
  <c r="BF164" i="3"/>
  <c r="BI161" i="3"/>
  <c r="BH161" i="3"/>
  <c r="BG161" i="3"/>
  <c r="BE161" i="3"/>
  <c r="AA161" i="3"/>
  <c r="Y161" i="3"/>
  <c r="W161" i="3"/>
  <c r="BK161" i="3"/>
  <c r="N161" i="3"/>
  <c r="BF161" i="3"/>
  <c r="BI160" i="3"/>
  <c r="BH160" i="3"/>
  <c r="BG160" i="3"/>
  <c r="BE160" i="3"/>
  <c r="AA160" i="3"/>
  <c r="Y160" i="3"/>
  <c r="W160" i="3"/>
  <c r="BK160" i="3"/>
  <c r="N160" i="3"/>
  <c r="BF160" i="3"/>
  <c r="BI156" i="3"/>
  <c r="BH156" i="3"/>
  <c r="BG156" i="3"/>
  <c r="BE156" i="3"/>
  <c r="AA156" i="3"/>
  <c r="AA155" i="3"/>
  <c r="Y156" i="3"/>
  <c r="Y155" i="3"/>
  <c r="W156" i="3"/>
  <c r="W155" i="3"/>
  <c r="BK156" i="3"/>
  <c r="BK155" i="3"/>
  <c r="N155" i="3" s="1"/>
  <c r="N156" i="3"/>
  <c r="BF156" i="3" s="1"/>
  <c r="N92" i="3"/>
  <c r="BI154" i="3"/>
  <c r="BH154" i="3"/>
  <c r="BG154" i="3"/>
  <c r="BE154" i="3"/>
  <c r="AA154" i="3"/>
  <c r="Y154" i="3"/>
  <c r="W154" i="3"/>
  <c r="BK154" i="3"/>
  <c r="N154" i="3"/>
  <c r="BF154" i="3"/>
  <c r="BI151" i="3"/>
  <c r="BH151" i="3"/>
  <c r="BG151" i="3"/>
  <c r="BE151" i="3"/>
  <c r="AA151" i="3"/>
  <c r="Y151" i="3"/>
  <c r="W151" i="3"/>
  <c r="BK151" i="3"/>
  <c r="N151" i="3"/>
  <c r="BF151" i="3"/>
  <c r="BI148" i="3"/>
  <c r="BH148" i="3"/>
  <c r="BG148" i="3"/>
  <c r="BE148" i="3"/>
  <c r="AA148" i="3"/>
  <c r="Y148" i="3"/>
  <c r="W148" i="3"/>
  <c r="BK148" i="3"/>
  <c r="N148" i="3"/>
  <c r="BF148" i="3"/>
  <c r="BI145" i="3"/>
  <c r="BH145" i="3"/>
  <c r="BG145" i="3"/>
  <c r="BE145" i="3"/>
  <c r="AA145" i="3"/>
  <c r="AA144" i="3"/>
  <c r="Y145" i="3"/>
  <c r="Y144" i="3"/>
  <c r="W145" i="3"/>
  <c r="W144" i="3"/>
  <c r="BK145" i="3"/>
  <c r="BK144" i="3"/>
  <c r="N144" i="3" s="1"/>
  <c r="N145" i="3"/>
  <c r="BF145" i="3" s="1"/>
  <c r="N91" i="3"/>
  <c r="BI140" i="3"/>
  <c r="BH140" i="3"/>
  <c r="BG140" i="3"/>
  <c r="BE140" i="3"/>
  <c r="AA140" i="3"/>
  <c r="Y140" i="3"/>
  <c r="W140" i="3"/>
  <c r="BK140" i="3"/>
  <c r="N140" i="3"/>
  <c r="BF140" i="3"/>
  <c r="BI136" i="3"/>
  <c r="BH136" i="3"/>
  <c r="BG136" i="3"/>
  <c r="BE136" i="3"/>
  <c r="AA136" i="3"/>
  <c r="Y136" i="3"/>
  <c r="W136" i="3"/>
  <c r="BK136" i="3"/>
  <c r="N136" i="3"/>
  <c r="BF136" i="3"/>
  <c r="BI132" i="3"/>
  <c r="BH132" i="3"/>
  <c r="BG132" i="3"/>
  <c r="BE132" i="3"/>
  <c r="AA132" i="3"/>
  <c r="Y132" i="3"/>
  <c r="Y128" i="3" s="1"/>
  <c r="Y127" i="3" s="1"/>
  <c r="Y126" i="3" s="1"/>
  <c r="W132" i="3"/>
  <c r="BK132" i="3"/>
  <c r="N132" i="3"/>
  <c r="BF132" i="3"/>
  <c r="BI129" i="3"/>
  <c r="BH129" i="3"/>
  <c r="BG129" i="3"/>
  <c r="BE129" i="3"/>
  <c r="H32" i="3" s="1"/>
  <c r="AZ89" i="1" s="1"/>
  <c r="AA129" i="3"/>
  <c r="AA128" i="3"/>
  <c r="AA127" i="3" s="1"/>
  <c r="AA126" i="3" s="1"/>
  <c r="Y129" i="3"/>
  <c r="W129" i="3"/>
  <c r="W128" i="3"/>
  <c r="W127" i="3" s="1"/>
  <c r="W126" i="3" s="1"/>
  <c r="AU89" i="1" s="1"/>
  <c r="BK129" i="3"/>
  <c r="BK128" i="3" s="1"/>
  <c r="BK127" i="3" s="1"/>
  <c r="N127" i="3"/>
  <c r="N89" i="3" s="1"/>
  <c r="N129" i="3"/>
  <c r="BF129" i="3" s="1"/>
  <c r="F120" i="3"/>
  <c r="F118" i="3"/>
  <c r="BI107" i="3"/>
  <c r="BH107" i="3"/>
  <c r="BG107" i="3"/>
  <c r="BE107" i="3"/>
  <c r="BI106" i="3"/>
  <c r="BH106" i="3"/>
  <c r="BG106" i="3"/>
  <c r="BE106" i="3"/>
  <c r="BI105" i="3"/>
  <c r="BH105" i="3"/>
  <c r="BG105" i="3"/>
  <c r="BE105" i="3"/>
  <c r="BI104" i="3"/>
  <c r="BH104" i="3"/>
  <c r="BG104" i="3"/>
  <c r="BE104" i="3"/>
  <c r="BI103" i="3"/>
  <c r="BH103" i="3"/>
  <c r="BG103" i="3"/>
  <c r="BE103" i="3"/>
  <c r="BI102" i="3"/>
  <c r="BH102" i="3"/>
  <c r="H35" i="3"/>
  <c r="BC89" i="1" s="1"/>
  <c r="BG102" i="3"/>
  <c r="BE102" i="3"/>
  <c r="M32" i="3"/>
  <c r="AV89" i="1" s="1"/>
  <c r="F81" i="3"/>
  <c r="F79" i="3"/>
  <c r="O21" i="3"/>
  <c r="E21" i="3"/>
  <c r="M123" i="3"/>
  <c r="M84" i="3"/>
  <c r="O20" i="3"/>
  <c r="O18" i="3"/>
  <c r="E18" i="3"/>
  <c r="M122" i="3" s="1"/>
  <c r="M83" i="3"/>
  <c r="O17" i="3"/>
  <c r="O15" i="3"/>
  <c r="E15" i="3"/>
  <c r="F123" i="3"/>
  <c r="F84" i="3"/>
  <c r="O14" i="3"/>
  <c r="O12" i="3"/>
  <c r="E12" i="3"/>
  <c r="F122" i="3" s="1"/>
  <c r="O11" i="3"/>
  <c r="O9" i="3"/>
  <c r="M120" i="3" s="1"/>
  <c r="M81" i="3"/>
  <c r="F6" i="3"/>
  <c r="F117" i="3"/>
  <c r="F78" i="3"/>
  <c r="AY88" i="1"/>
  <c r="AX88" i="1"/>
  <c r="BI185" i="2"/>
  <c r="BH185" i="2"/>
  <c r="BG185" i="2"/>
  <c r="BE185" i="2"/>
  <c r="BK185" i="2"/>
  <c r="N185" i="2" s="1"/>
  <c r="BF185" i="2" s="1"/>
  <c r="BI184" i="2"/>
  <c r="BH184" i="2"/>
  <c r="BG184" i="2"/>
  <c r="BE184" i="2"/>
  <c r="BK184" i="2"/>
  <c r="N184" i="2" s="1"/>
  <c r="BF184" i="2" s="1"/>
  <c r="BI183" i="2"/>
  <c r="BH183" i="2"/>
  <c r="BG183" i="2"/>
  <c r="BE183" i="2"/>
  <c r="BK183" i="2"/>
  <c r="N183" i="2"/>
  <c r="BF183" i="2" s="1"/>
  <c r="BI182" i="2"/>
  <c r="BH182" i="2"/>
  <c r="BG182" i="2"/>
  <c r="BE182" i="2"/>
  <c r="BK182" i="2"/>
  <c r="N182" i="2" s="1"/>
  <c r="BF182" i="2" s="1"/>
  <c r="BI181" i="2"/>
  <c r="BH181" i="2"/>
  <c r="BG181" i="2"/>
  <c r="BE181" i="2"/>
  <c r="BK181" i="2"/>
  <c r="BK180" i="2"/>
  <c r="N180" i="2" s="1"/>
  <c r="N96" i="2" s="1"/>
  <c r="N181" i="2"/>
  <c r="BF181" i="2" s="1"/>
  <c r="BI177" i="2"/>
  <c r="BH177" i="2"/>
  <c r="BG177" i="2"/>
  <c r="BE177" i="2"/>
  <c r="AA177" i="2"/>
  <c r="Y177" i="2"/>
  <c r="W177" i="2"/>
  <c r="BK177" i="2"/>
  <c r="N177" i="2"/>
  <c r="BF177" i="2"/>
  <c r="BI174" i="2"/>
  <c r="BH174" i="2"/>
  <c r="BG174" i="2"/>
  <c r="BE174" i="2"/>
  <c r="AA174" i="2"/>
  <c r="Y174" i="2"/>
  <c r="W174" i="2"/>
  <c r="BK174" i="2"/>
  <c r="N174" i="2"/>
  <c r="BF174" i="2"/>
  <c r="BI171" i="2"/>
  <c r="BH171" i="2"/>
  <c r="BG171" i="2"/>
  <c r="BE171" i="2"/>
  <c r="AA171" i="2"/>
  <c r="Y171" i="2"/>
  <c r="W171" i="2"/>
  <c r="BK171" i="2"/>
  <c r="N171" i="2"/>
  <c r="BF171" i="2"/>
  <c r="BI168" i="2"/>
  <c r="BH168" i="2"/>
  <c r="BG168" i="2"/>
  <c r="BE168" i="2"/>
  <c r="AA168" i="2"/>
  <c r="AA167" i="2"/>
  <c r="Y168" i="2"/>
  <c r="Y167" i="2"/>
  <c r="W168" i="2"/>
  <c r="W167" i="2"/>
  <c r="BK168" i="2"/>
  <c r="BK167" i="2"/>
  <c r="N167" i="2" s="1"/>
  <c r="N95" i="2" s="1"/>
  <c r="N168" i="2"/>
  <c r="BF168" i="2" s="1"/>
  <c r="BI164" i="2"/>
  <c r="BH164" i="2"/>
  <c r="BG164" i="2"/>
  <c r="BE164" i="2"/>
  <c r="AA164" i="2"/>
  <c r="Y164" i="2"/>
  <c r="W164" i="2"/>
  <c r="BK164" i="2"/>
  <c r="N164" i="2"/>
  <c r="BF164" i="2"/>
  <c r="BI161" i="2"/>
  <c r="BH161" i="2"/>
  <c r="BG161" i="2"/>
  <c r="BE161" i="2"/>
  <c r="AA161" i="2"/>
  <c r="Y161" i="2"/>
  <c r="W161" i="2"/>
  <c r="BK161" i="2"/>
  <c r="N161" i="2"/>
  <c r="BF161" i="2"/>
  <c r="BI158" i="2"/>
  <c r="BH158" i="2"/>
  <c r="BG158" i="2"/>
  <c r="BE158" i="2"/>
  <c r="AA158" i="2"/>
  <c r="Y158" i="2"/>
  <c r="W158" i="2"/>
  <c r="BK158" i="2"/>
  <c r="N158" i="2"/>
  <c r="BF158" i="2"/>
  <c r="BI156" i="2"/>
  <c r="BH156" i="2"/>
  <c r="BG156" i="2"/>
  <c r="BE156" i="2"/>
  <c r="AA156" i="2"/>
  <c r="Y156" i="2"/>
  <c r="W156" i="2"/>
  <c r="BK156" i="2"/>
  <c r="N156" i="2"/>
  <c r="BF156" i="2"/>
  <c r="BI153" i="2"/>
  <c r="BH153" i="2"/>
  <c r="BG153" i="2"/>
  <c r="BE153" i="2"/>
  <c r="AA153" i="2"/>
  <c r="Y153" i="2"/>
  <c r="W153" i="2"/>
  <c r="BK153" i="2"/>
  <c r="N153" i="2"/>
  <c r="BF153" i="2"/>
  <c r="BI149" i="2"/>
  <c r="BH149" i="2"/>
  <c r="BG149" i="2"/>
  <c r="BE149" i="2"/>
  <c r="AA149" i="2"/>
  <c r="AA148" i="2"/>
  <c r="Y149" i="2"/>
  <c r="Y148" i="2"/>
  <c r="W149" i="2"/>
  <c r="W148" i="2"/>
  <c r="BK149" i="2"/>
  <c r="BK148" i="2"/>
  <c r="N148" i="2" s="1"/>
  <c r="N94" i="2" s="1"/>
  <c r="N149" i="2"/>
  <c r="BF149" i="2" s="1"/>
  <c r="BI144" i="2"/>
  <c r="BH144" i="2"/>
  <c r="BG144" i="2"/>
  <c r="BE144" i="2"/>
  <c r="AA144" i="2"/>
  <c r="Y144" i="2"/>
  <c r="W144" i="2"/>
  <c r="BK144" i="2"/>
  <c r="N144" i="2"/>
  <c r="BF144" i="2"/>
  <c r="BI140" i="2"/>
  <c r="BH140" i="2"/>
  <c r="BG140" i="2"/>
  <c r="BE140" i="2"/>
  <c r="AA140" i="2"/>
  <c r="AA139" i="2"/>
  <c r="Y140" i="2"/>
  <c r="Y139" i="2"/>
  <c r="W140" i="2"/>
  <c r="W139" i="2"/>
  <c r="BK140" i="2"/>
  <c r="BK139" i="2"/>
  <c r="N139" i="2" s="1"/>
  <c r="N93" i="2" s="1"/>
  <c r="N140" i="2"/>
  <c r="BF140" i="2" s="1"/>
  <c r="BI136" i="2"/>
  <c r="BH136" i="2"/>
  <c r="BG136" i="2"/>
  <c r="BE136" i="2"/>
  <c r="AA136" i="2"/>
  <c r="AA135" i="2"/>
  <c r="Y136" i="2"/>
  <c r="Y135" i="2"/>
  <c r="W136" i="2"/>
  <c r="W135" i="2"/>
  <c r="BK136" i="2"/>
  <c r="BK135" i="2"/>
  <c r="N135" i="2" s="1"/>
  <c r="N92" i="2" s="1"/>
  <c r="N136" i="2"/>
  <c r="BF136" i="2" s="1"/>
  <c r="BI131" i="2"/>
  <c r="BH131" i="2"/>
  <c r="BG131" i="2"/>
  <c r="BE131" i="2"/>
  <c r="AA131" i="2"/>
  <c r="AA130" i="2"/>
  <c r="Y131" i="2"/>
  <c r="Y130" i="2"/>
  <c r="W131" i="2"/>
  <c r="W130" i="2"/>
  <c r="BK131" i="2"/>
  <c r="BK130" i="2"/>
  <c r="N130" i="2" s="1"/>
  <c r="N91" i="2" s="1"/>
  <c r="N131" i="2"/>
  <c r="BF131" i="2" s="1"/>
  <c r="BI126" i="2"/>
  <c r="BH126" i="2"/>
  <c r="BG126" i="2"/>
  <c r="BE126" i="2"/>
  <c r="AA126" i="2"/>
  <c r="AA125" i="2"/>
  <c r="AA124" i="2" s="1"/>
  <c r="AA123" i="2" s="1"/>
  <c r="Y126" i="2"/>
  <c r="Y125" i="2"/>
  <c r="Y124" i="2" s="1"/>
  <c r="Y123" i="2" s="1"/>
  <c r="W126" i="2"/>
  <c r="W125" i="2"/>
  <c r="W124" i="2" s="1"/>
  <c r="W123" i="2" s="1"/>
  <c r="AU88" i="1" s="1"/>
  <c r="BK126" i="2"/>
  <c r="BK125" i="2" s="1"/>
  <c r="N126" i="2"/>
  <c r="BF126" i="2" s="1"/>
  <c r="F117" i="2"/>
  <c r="F115" i="2"/>
  <c r="BI104" i="2"/>
  <c r="BH104" i="2"/>
  <c r="BG104" i="2"/>
  <c r="BE104" i="2"/>
  <c r="BI103" i="2"/>
  <c r="BH103" i="2"/>
  <c r="BG103" i="2"/>
  <c r="BE103" i="2"/>
  <c r="BI102" i="2"/>
  <c r="BH102" i="2"/>
  <c r="BG102" i="2"/>
  <c r="BE102" i="2"/>
  <c r="BI101" i="2"/>
  <c r="BH101" i="2"/>
  <c r="BG101" i="2"/>
  <c r="BE101" i="2"/>
  <c r="BI100" i="2"/>
  <c r="BH100" i="2"/>
  <c r="BG100" i="2"/>
  <c r="BE100" i="2"/>
  <c r="BI99" i="2"/>
  <c r="H36" i="2" s="1"/>
  <c r="BD88" i="1" s="1"/>
  <c r="BH99" i="2"/>
  <c r="H35" i="2"/>
  <c r="BC88" i="1" s="1"/>
  <c r="BC87" i="1" s="1"/>
  <c r="BG99" i="2"/>
  <c r="H34" i="2" s="1"/>
  <c r="BB88" i="1" s="1"/>
  <c r="BE99" i="2"/>
  <c r="M32" i="2"/>
  <c r="AV88" i="1" s="1"/>
  <c r="H32" i="2"/>
  <c r="AZ88" i="1" s="1"/>
  <c r="F81" i="2"/>
  <c r="F79" i="2"/>
  <c r="O21" i="2"/>
  <c r="E21" i="2"/>
  <c r="M120" i="2"/>
  <c r="M84" i="2"/>
  <c r="O20" i="2"/>
  <c r="O18" i="2"/>
  <c r="E18" i="2"/>
  <c r="M119" i="2" s="1"/>
  <c r="M83" i="2"/>
  <c r="O17" i="2"/>
  <c r="O15" i="2"/>
  <c r="E15" i="2"/>
  <c r="F120" i="2"/>
  <c r="F84" i="2"/>
  <c r="O14" i="2"/>
  <c r="O12" i="2"/>
  <c r="E12" i="2"/>
  <c r="F119" i="2" s="1"/>
  <c r="F83" i="2"/>
  <c r="O11" i="2"/>
  <c r="O9" i="2"/>
  <c r="M117" i="2" s="1"/>
  <c r="M81" i="2"/>
  <c r="F6" i="2"/>
  <c r="F114" i="2"/>
  <c r="F78" i="2"/>
  <c r="CK106" i="1"/>
  <c r="CJ106" i="1"/>
  <c r="CI106" i="1"/>
  <c r="CC106" i="1"/>
  <c r="CH106" i="1"/>
  <c r="CB106" i="1"/>
  <c r="CG106" i="1"/>
  <c r="CA106" i="1"/>
  <c r="CF106" i="1"/>
  <c r="BZ106" i="1"/>
  <c r="CE106" i="1"/>
  <c r="CK105" i="1"/>
  <c r="CJ105" i="1"/>
  <c r="CI105" i="1"/>
  <c r="CC105" i="1"/>
  <c r="CH105" i="1"/>
  <c r="CB105" i="1"/>
  <c r="CG105" i="1"/>
  <c r="CA105" i="1"/>
  <c r="CF105" i="1"/>
  <c r="BZ105" i="1"/>
  <c r="CE105" i="1"/>
  <c r="CK104" i="1"/>
  <c r="CJ104" i="1"/>
  <c r="CI104" i="1"/>
  <c r="CC104" i="1"/>
  <c r="CH104" i="1"/>
  <c r="CB104" i="1"/>
  <c r="CG104" i="1"/>
  <c r="CA104" i="1"/>
  <c r="CF104" i="1"/>
  <c r="BZ104" i="1"/>
  <c r="CE104" i="1"/>
  <c r="CK103" i="1"/>
  <c r="CJ103" i="1"/>
  <c r="CI103" i="1"/>
  <c r="CH103" i="1"/>
  <c r="CG103" i="1"/>
  <c r="CF103" i="1"/>
  <c r="BZ103" i="1"/>
  <c r="CE103" i="1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AM83" i="1"/>
  <c r="L83" i="1"/>
  <c r="AM82" i="1"/>
  <c r="L82" i="1"/>
  <c r="AM80" i="1"/>
  <c r="L80" i="1"/>
  <c r="L78" i="1"/>
  <c r="L77" i="1"/>
  <c r="W34" i="1" l="1"/>
  <c r="AY87" i="1"/>
  <c r="BK124" i="2"/>
  <c r="N125" i="2"/>
  <c r="N90" i="2" s="1"/>
  <c r="N220" i="3"/>
  <c r="N97" i="3" s="1"/>
  <c r="BK219" i="3"/>
  <c r="N219" i="3" s="1"/>
  <c r="N96" i="3" s="1"/>
  <c r="N135" i="5"/>
  <c r="N91" i="5" s="1"/>
  <c r="BK126" i="5"/>
  <c r="F83" i="3"/>
  <c r="H34" i="3"/>
  <c r="BB89" i="1" s="1"/>
  <c r="BB87" i="1" s="1"/>
  <c r="H36" i="3"/>
  <c r="BD89" i="1" s="1"/>
  <c r="BD87" i="1" s="1"/>
  <c r="W35" i="1" s="1"/>
  <c r="N128" i="3"/>
  <c r="N90" i="3" s="1"/>
  <c r="N135" i="4"/>
  <c r="N91" i="4" s="1"/>
  <c r="BK126" i="4"/>
  <c r="H32" i="4"/>
  <c r="AZ90" i="1" s="1"/>
  <c r="AZ87" i="1" s="1"/>
  <c r="N198" i="4"/>
  <c r="BF198" i="4" s="1"/>
  <c r="N105" i="8"/>
  <c r="BF105" i="8" s="1"/>
  <c r="N104" i="8"/>
  <c r="BF104" i="8" s="1"/>
  <c r="N103" i="8"/>
  <c r="BF103" i="8" s="1"/>
  <c r="N102" i="8"/>
  <c r="BF102" i="8" s="1"/>
  <c r="N101" i="8"/>
  <c r="BF101" i="8" s="1"/>
  <c r="N100" i="8"/>
  <c r="M27" i="8"/>
  <c r="H32" i="5"/>
  <c r="AZ91" i="1" s="1"/>
  <c r="W191" i="5"/>
  <c r="W125" i="5" s="1"/>
  <c r="AU91" i="1" s="1"/>
  <c r="AU87" i="1" s="1"/>
  <c r="AA191" i="5"/>
  <c r="AA125" i="5" s="1"/>
  <c r="BK204" i="5"/>
  <c r="N204" i="5" s="1"/>
  <c r="N98" i="5" s="1"/>
  <c r="N205" i="5"/>
  <c r="BF205" i="5" s="1"/>
  <c r="BK123" i="6"/>
  <c r="N124" i="6"/>
  <c r="N90" i="6" s="1"/>
  <c r="N130" i="7"/>
  <c r="N91" i="7" s="1"/>
  <c r="BK124" i="7"/>
  <c r="N104" i="10"/>
  <c r="BF104" i="10" s="1"/>
  <c r="N103" i="10"/>
  <c r="BF103" i="10" s="1"/>
  <c r="N102" i="10"/>
  <c r="BF102" i="10" s="1"/>
  <c r="N101" i="10"/>
  <c r="BF101" i="10" s="1"/>
  <c r="N100" i="10"/>
  <c r="BF100" i="10" s="1"/>
  <c r="N99" i="10"/>
  <c r="M27" i="10"/>
  <c r="H32" i="7"/>
  <c r="AZ93" i="1" s="1"/>
  <c r="N192" i="7"/>
  <c r="BF192" i="7" s="1"/>
  <c r="N126" i="8"/>
  <c r="N90" i="8" s="1"/>
  <c r="BK127" i="9"/>
  <c r="N128" i="9"/>
  <c r="N90" i="9" s="1"/>
  <c r="BK217" i="9"/>
  <c r="N217" i="9" s="1"/>
  <c r="N96" i="9" s="1"/>
  <c r="N218" i="9"/>
  <c r="N97" i="9" s="1"/>
  <c r="N127" i="11"/>
  <c r="N90" i="11" s="1"/>
  <c r="BK126" i="11"/>
  <c r="BK126" i="12"/>
  <c r="N127" i="12"/>
  <c r="N90" i="12" s="1"/>
  <c r="N200" i="8"/>
  <c r="BF200" i="8" s="1"/>
  <c r="H32" i="10"/>
  <c r="AZ96" i="1" s="1"/>
  <c r="M83" i="11"/>
  <c r="N185" i="11"/>
  <c r="N96" i="11" s="1"/>
  <c r="BK184" i="11"/>
  <c r="N184" i="11" s="1"/>
  <c r="N95" i="11" s="1"/>
  <c r="Y125" i="12"/>
  <c r="BK199" i="12"/>
  <c r="N199" i="12" s="1"/>
  <c r="N95" i="12" s="1"/>
  <c r="N200" i="12"/>
  <c r="N96" i="12" s="1"/>
  <c r="N203" i="11"/>
  <c r="BF203" i="11" s="1"/>
  <c r="AX87" i="1" l="1"/>
  <c r="W33" i="1"/>
  <c r="AV87" i="1"/>
  <c r="N126" i="11"/>
  <c r="N89" i="11" s="1"/>
  <c r="BK125" i="11"/>
  <c r="N125" i="11" s="1"/>
  <c r="N88" i="11" s="1"/>
  <c r="BK122" i="6"/>
  <c r="N122" i="6" s="1"/>
  <c r="N88" i="6" s="1"/>
  <c r="N123" i="6"/>
  <c r="N89" i="6" s="1"/>
  <c r="N99" i="8"/>
  <c r="BF100" i="8"/>
  <c r="BK125" i="4"/>
  <c r="N125" i="4" s="1"/>
  <c r="N88" i="4" s="1"/>
  <c r="N126" i="4"/>
  <c r="N89" i="4" s="1"/>
  <c r="N126" i="5"/>
  <c r="N89" i="5" s="1"/>
  <c r="BK125" i="5"/>
  <c r="N125" i="5" s="1"/>
  <c r="N88" i="5" s="1"/>
  <c r="BK126" i="3"/>
  <c r="N126" i="3" s="1"/>
  <c r="N88" i="3" s="1"/>
  <c r="BK125" i="12"/>
  <c r="N125" i="12" s="1"/>
  <c r="N88" i="12" s="1"/>
  <c r="N126" i="12"/>
  <c r="N89" i="12" s="1"/>
  <c r="BK126" i="9"/>
  <c r="N126" i="9" s="1"/>
  <c r="N88" i="9" s="1"/>
  <c r="N127" i="9"/>
  <c r="N89" i="9" s="1"/>
  <c r="N98" i="10"/>
  <c r="BF99" i="10"/>
  <c r="N124" i="7"/>
  <c r="N89" i="7" s="1"/>
  <c r="BK123" i="7"/>
  <c r="N123" i="7" s="1"/>
  <c r="N88" i="7" s="1"/>
  <c r="BK123" i="2"/>
  <c r="N123" i="2" s="1"/>
  <c r="N88" i="2" s="1"/>
  <c r="N124" i="2"/>
  <c r="N89" i="2" s="1"/>
  <c r="N104" i="7" l="1"/>
  <c r="BF104" i="7" s="1"/>
  <c r="N103" i="7"/>
  <c r="BF103" i="7" s="1"/>
  <c r="N102" i="7"/>
  <c r="BF102" i="7" s="1"/>
  <c r="N101" i="7"/>
  <c r="BF101" i="7" s="1"/>
  <c r="N100" i="7"/>
  <c r="BF100" i="7" s="1"/>
  <c r="N99" i="7"/>
  <c r="M27" i="7"/>
  <c r="N104" i="2"/>
  <c r="BF104" i="2" s="1"/>
  <c r="N103" i="2"/>
  <c r="BF103" i="2" s="1"/>
  <c r="N102" i="2"/>
  <c r="BF102" i="2" s="1"/>
  <c r="N101" i="2"/>
  <c r="BF101" i="2" s="1"/>
  <c r="N100" i="2"/>
  <c r="BF100" i="2" s="1"/>
  <c r="N99" i="2"/>
  <c r="M27" i="2"/>
  <c r="M28" i="10"/>
  <c r="L106" i="10"/>
  <c r="N106" i="3"/>
  <c r="BF106" i="3" s="1"/>
  <c r="N104" i="3"/>
  <c r="BF104" i="3" s="1"/>
  <c r="M27" i="3"/>
  <c r="N107" i="3"/>
  <c r="BF107" i="3" s="1"/>
  <c r="N105" i="3"/>
  <c r="BF105" i="3" s="1"/>
  <c r="N103" i="3"/>
  <c r="BF103" i="3" s="1"/>
  <c r="N102" i="3"/>
  <c r="N106" i="4"/>
  <c r="BF106" i="4" s="1"/>
  <c r="N105" i="4"/>
  <c r="BF105" i="4" s="1"/>
  <c r="N104" i="4"/>
  <c r="BF104" i="4" s="1"/>
  <c r="N103" i="4"/>
  <c r="BF103" i="4" s="1"/>
  <c r="N102" i="4"/>
  <c r="BF102" i="4" s="1"/>
  <c r="N101" i="4"/>
  <c r="M27" i="4"/>
  <c r="M28" i="8"/>
  <c r="L107" i="8"/>
  <c r="N106" i="11"/>
  <c r="BF106" i="11" s="1"/>
  <c r="N105" i="11"/>
  <c r="BF105" i="11" s="1"/>
  <c r="N104" i="11"/>
  <c r="BF104" i="11" s="1"/>
  <c r="N103" i="11"/>
  <c r="BF103" i="11" s="1"/>
  <c r="N102" i="11"/>
  <c r="BF102" i="11" s="1"/>
  <c r="N101" i="11"/>
  <c r="M27" i="11"/>
  <c r="M33" i="10"/>
  <c r="AW96" i="1" s="1"/>
  <c r="AT96" i="1" s="1"/>
  <c r="H33" i="10"/>
  <c r="BA96" i="1" s="1"/>
  <c r="N107" i="9"/>
  <c r="BF107" i="9" s="1"/>
  <c r="N106" i="9"/>
  <c r="BF106" i="9" s="1"/>
  <c r="N105" i="9"/>
  <c r="BF105" i="9" s="1"/>
  <c r="N104" i="9"/>
  <c r="BF104" i="9" s="1"/>
  <c r="N103" i="9"/>
  <c r="BF103" i="9" s="1"/>
  <c r="N102" i="9"/>
  <c r="M27" i="9"/>
  <c r="N106" i="12"/>
  <c r="BF106" i="12" s="1"/>
  <c r="N105" i="12"/>
  <c r="BF105" i="12" s="1"/>
  <c r="N104" i="12"/>
  <c r="BF104" i="12" s="1"/>
  <c r="N103" i="12"/>
  <c r="BF103" i="12" s="1"/>
  <c r="N102" i="12"/>
  <c r="BF102" i="12" s="1"/>
  <c r="N101" i="12"/>
  <c r="M27" i="12"/>
  <c r="N106" i="5"/>
  <c r="BF106" i="5" s="1"/>
  <c r="N105" i="5"/>
  <c r="BF105" i="5" s="1"/>
  <c r="N104" i="5"/>
  <c r="BF104" i="5" s="1"/>
  <c r="N103" i="5"/>
  <c r="BF103" i="5" s="1"/>
  <c r="N102" i="5"/>
  <c r="BF102" i="5" s="1"/>
  <c r="N101" i="5"/>
  <c r="M27" i="5"/>
  <c r="M33" i="8"/>
  <c r="AW94" i="1" s="1"/>
  <c r="AT94" i="1" s="1"/>
  <c r="H33" i="8"/>
  <c r="BA94" i="1" s="1"/>
  <c r="N103" i="6"/>
  <c r="BF103" i="6" s="1"/>
  <c r="N102" i="6"/>
  <c r="BF102" i="6" s="1"/>
  <c r="N101" i="6"/>
  <c r="BF101" i="6" s="1"/>
  <c r="N100" i="6"/>
  <c r="BF100" i="6" s="1"/>
  <c r="N99" i="6"/>
  <c r="BF99" i="6" s="1"/>
  <c r="N98" i="6"/>
  <c r="M27" i="6"/>
  <c r="N97" i="6" l="1"/>
  <c r="BF98" i="6"/>
  <c r="N100" i="5"/>
  <c r="BF101" i="5"/>
  <c r="N100" i="12"/>
  <c r="BF101" i="12"/>
  <c r="N101" i="9"/>
  <c r="BF102" i="9"/>
  <c r="N100" i="11"/>
  <c r="BF101" i="11"/>
  <c r="N100" i="4"/>
  <c r="BF101" i="4"/>
  <c r="N101" i="3"/>
  <c r="BF102" i="3"/>
  <c r="N98" i="2"/>
  <c r="BF99" i="2"/>
  <c r="N98" i="7"/>
  <c r="BF99" i="7"/>
  <c r="AS94" i="1"/>
  <c r="M30" i="8"/>
  <c r="AS96" i="1"/>
  <c r="M30" i="10"/>
  <c r="M28" i="7" l="1"/>
  <c r="L106" i="7"/>
  <c r="M33" i="2"/>
  <c r="AW88" i="1" s="1"/>
  <c r="AT88" i="1" s="1"/>
  <c r="H33" i="2"/>
  <c r="BA88" i="1" s="1"/>
  <c r="H33" i="3"/>
  <c r="BA89" i="1" s="1"/>
  <c r="M33" i="3"/>
  <c r="AW89" i="1" s="1"/>
  <c r="AT89" i="1" s="1"/>
  <c r="M33" i="4"/>
  <c r="AW90" i="1" s="1"/>
  <c r="AT90" i="1" s="1"/>
  <c r="H33" i="4"/>
  <c r="BA90" i="1" s="1"/>
  <c r="M28" i="11"/>
  <c r="L108" i="11"/>
  <c r="M33" i="9"/>
  <c r="AW95" i="1" s="1"/>
  <c r="AT95" i="1" s="1"/>
  <c r="H33" i="9"/>
  <c r="BA95" i="1" s="1"/>
  <c r="M28" i="12"/>
  <c r="L108" i="12"/>
  <c r="M33" i="5"/>
  <c r="AW91" i="1" s="1"/>
  <c r="AT91" i="1" s="1"/>
  <c r="H33" i="5"/>
  <c r="BA91" i="1" s="1"/>
  <c r="M28" i="6"/>
  <c r="L105" i="6"/>
  <c r="AG96" i="1"/>
  <c r="AN96" i="1" s="1"/>
  <c r="L38" i="10"/>
  <c r="L38" i="8"/>
  <c r="AG94" i="1"/>
  <c r="AN94" i="1" s="1"/>
  <c r="M33" i="7"/>
  <c r="AW93" i="1" s="1"/>
  <c r="AT93" i="1" s="1"/>
  <c r="H33" i="7"/>
  <c r="BA93" i="1" s="1"/>
  <c r="M28" i="2"/>
  <c r="L106" i="2"/>
  <c r="M28" i="3"/>
  <c r="L109" i="3"/>
  <c r="M28" i="4"/>
  <c r="L108" i="4"/>
  <c r="M33" i="11"/>
  <c r="AW97" i="1" s="1"/>
  <c r="AT97" i="1" s="1"/>
  <c r="H33" i="11"/>
  <c r="BA97" i="1" s="1"/>
  <c r="M28" i="9"/>
  <c r="L109" i="9"/>
  <c r="M33" i="12"/>
  <c r="AW98" i="1" s="1"/>
  <c r="AT98" i="1" s="1"/>
  <c r="H33" i="12"/>
  <c r="BA98" i="1" s="1"/>
  <c r="M28" i="5"/>
  <c r="L108" i="5"/>
  <c r="M33" i="6"/>
  <c r="AW92" i="1" s="1"/>
  <c r="AT92" i="1" s="1"/>
  <c r="H33" i="6"/>
  <c r="BA92" i="1" s="1"/>
  <c r="BA87" i="1" l="1"/>
  <c r="AS91" i="1"/>
  <c r="M30" i="5"/>
  <c r="AS95" i="1"/>
  <c r="M30" i="9"/>
  <c r="AS90" i="1"/>
  <c r="M30" i="4"/>
  <c r="AS89" i="1"/>
  <c r="M30" i="3"/>
  <c r="AS88" i="1"/>
  <c r="M30" i="2"/>
  <c r="AS92" i="1"/>
  <c r="M30" i="6"/>
  <c r="AS98" i="1"/>
  <c r="M30" i="12"/>
  <c r="AS97" i="1"/>
  <c r="M30" i="11"/>
  <c r="AS93" i="1"/>
  <c r="M30" i="7"/>
  <c r="AG93" i="1" l="1"/>
  <c r="AN93" i="1" s="1"/>
  <c r="L38" i="7"/>
  <c r="AS87" i="1"/>
  <c r="L38" i="11"/>
  <c r="AG97" i="1"/>
  <c r="AN97" i="1" s="1"/>
  <c r="L38" i="12"/>
  <c r="AG98" i="1"/>
  <c r="AN98" i="1" s="1"/>
  <c r="L38" i="6"/>
  <c r="AG92" i="1"/>
  <c r="AN92" i="1" s="1"/>
  <c r="L38" i="2"/>
  <c r="AG88" i="1"/>
  <c r="L38" i="3"/>
  <c r="AG89" i="1"/>
  <c r="AN89" i="1" s="1"/>
  <c r="L38" i="4"/>
  <c r="AG90" i="1"/>
  <c r="AN90" i="1" s="1"/>
  <c r="L38" i="9"/>
  <c r="AG95" i="1"/>
  <c r="AN95" i="1" s="1"/>
  <c r="AG91" i="1"/>
  <c r="AN91" i="1" s="1"/>
  <c r="L38" i="5"/>
  <c r="W32" i="1"/>
  <c r="AW87" i="1"/>
  <c r="AK32" i="1" l="1"/>
  <c r="AT87" i="1"/>
  <c r="AN88" i="1"/>
  <c r="AG87" i="1"/>
  <c r="AK26" i="1" l="1"/>
  <c r="AG105" i="1"/>
  <c r="AG103" i="1"/>
  <c r="AG101" i="1"/>
  <c r="AG106" i="1"/>
  <c r="AG104" i="1"/>
  <c r="AG102" i="1"/>
  <c r="AN87" i="1"/>
  <c r="CD104" i="1" l="1"/>
  <c r="AV104" i="1"/>
  <c r="BY104" i="1" s="1"/>
  <c r="CD101" i="1"/>
  <c r="AV101" i="1"/>
  <c r="BY101" i="1" s="1"/>
  <c r="AG100" i="1"/>
  <c r="AN101" i="1"/>
  <c r="AV105" i="1"/>
  <c r="BY105" i="1" s="1"/>
  <c r="CD105" i="1"/>
  <c r="CD102" i="1"/>
  <c r="AV102" i="1"/>
  <c r="BY102" i="1" s="1"/>
  <c r="CD106" i="1"/>
  <c r="AV106" i="1"/>
  <c r="BY106" i="1" s="1"/>
  <c r="AN106" i="1"/>
  <c r="AV103" i="1"/>
  <c r="BY103" i="1" s="1"/>
  <c r="AN103" i="1"/>
  <c r="CD103" i="1"/>
  <c r="AN102" i="1" l="1"/>
  <c r="AN105" i="1"/>
  <c r="AK31" i="1"/>
  <c r="AN104" i="1"/>
  <c r="AN100" i="1" s="1"/>
  <c r="AN108" i="1" s="1"/>
  <c r="AK27" i="1"/>
  <c r="AK29" i="1" s="1"/>
  <c r="AK37" i="1" s="1"/>
  <c r="AG108" i="1"/>
  <c r="W31" i="1"/>
</calcChain>
</file>

<file path=xl/sharedStrings.xml><?xml version="1.0" encoding="utf-8"?>
<sst xmlns="http://schemas.openxmlformats.org/spreadsheetml/2006/main" count="10614" uniqueCount="633">
  <si>
    <t>2012</t>
  </si>
  <si>
    <t>Hárok obsahuje:</t>
  </si>
  <si>
    <t>1) Súhrnný list stavby</t>
  </si>
  <si>
    <t>2) Rekapitulácia objektov</t>
  </si>
  <si>
    <t>2.0</t>
  </si>
  <si>
    <t>ZAMOK</t>
  </si>
  <si>
    <t>True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</si>
  <si>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</si>
  <si>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</si>
  <si>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</si>
  <si>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</si>
  <si>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</si>
  <si>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</si>
  <si>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</si>
  <si>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</si>
  <si>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</si>
  <si>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BB18007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</si>
  <si>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</si>
  <si>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</si>
  <si>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II/584 TÁLE - BYSTRÁ, III/2373 DOLNÁ LEHOTA - MOSTY</t>
  </si>
  <si>
    <t>JKSO:</t>
  </si>
  <si>
    <t/>
  </si>
  <si>
    <t>KS:</t>
  </si>
  <si>
    <t>Miesto:</t>
  </si>
  <si>
    <t xml:space="preserve"> </t>
  </si>
  <si>
    <t>Dátum:</t>
  </si>
  <si>
    <t>18. 6. 2018</t>
  </si>
  <si>
    <t>Objednávateľ:</t>
  </si>
  <si>
    <t>IČO:</t>
  </si>
  <si>
    <t>IČO DPH:</t>
  </si>
  <si>
    <t>Zhotoviteľ:</t>
  </si>
  <si>
    <t>Vyplň údaj</t>
  </si>
  <si>
    <t>Projektant: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</si>
  <si>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</si>
  <si>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</si>
  <si>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</si>
  <si>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</si>
  <si>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</si>
  <si>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</si>
  <si>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</si>
  <si>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</si>
  <si>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</si>
  <si>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</si>
  <si>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</si>
  <si>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</si>
  <si>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</si>
  <si>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</si>
  <si>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</si>
  <si>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</si>
  <si>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</si>
  <si>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</si>
  <si>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</si>
  <si>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</si>
  <si>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</si>
  <si>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</si>
  <si>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</si>
  <si>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</si>
  <si>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</si>
  <si>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</si>
  <si>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</si>
  <si>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</si>
  <si>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</si>
  <si>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</si>
  <si>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</si>
  <si>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</si>
  <si>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</si>
  <si>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</si>
  <si>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</si>
  <si>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</si>
  <si>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</si>
  <si>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</si>
  <si>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</si>
  <si>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</si>
  <si>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</si>
  <si>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</si>
  <si>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</si>
  <si>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</si>
  <si>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</si>
  <si>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{c220455f-c921-45f0-bd3c-9673b15075d0}</t>
  </si>
  <si>
    <t>{00000000-0000-0000-0000-000000000000}</t>
  </si>
  <si>
    <t>/</t>
  </si>
  <si>
    <t>237301</t>
  </si>
  <si>
    <t>SO M 2373-01 Most cez Biely potok pred obcou Dolná Lehota</t>
  </si>
  <si>
    <t>1</t>
  </si>
  <si>
    <t>{4b391c37-2b49-4908-91f9-68dcc62d4940}</t>
  </si>
  <si>
    <t>584040</t>
  </si>
  <si>
    <t>SO M 584-040 Most cez lesný potok na Trangoške</t>
  </si>
  <si>
    <t>{d76796ec-509f-448f-9770-13dd1ed13a1f}</t>
  </si>
  <si>
    <t>584044</t>
  </si>
  <si>
    <t>SO M 584-044 Most cez potok Bystrianka v doline Velka</t>
  </si>
  <si>
    <t>{c763596c-537b-4c1b-8de9-9325b8ab52e3}</t>
  </si>
  <si>
    <t>584047</t>
  </si>
  <si>
    <t>SO M 584-047 Most cez potok Bystrianka na Stupke</t>
  </si>
  <si>
    <t>{80b4cfec-e8a7-4ec6-a90e-12c8943b9b1d}</t>
  </si>
  <si>
    <t>584038</t>
  </si>
  <si>
    <t>SO M 584-038 Most cez potok Bystrianka za Tragoškou</t>
  </si>
  <si>
    <t>{3fcf3572-2797-48e9-bc86-761c2ec16eb2}</t>
  </si>
  <si>
    <t>584039</t>
  </si>
  <si>
    <t>SO M 584-039 Most cez potok Bystrinka na Tragoške</t>
  </si>
  <si>
    <t>{14c3ba6b-d55c-4765-a523-fed8646151b0}</t>
  </si>
  <si>
    <t>584049</t>
  </si>
  <si>
    <t>SO M 584-049 Most cez potok Bystrianka na Stupke</t>
  </si>
  <si>
    <t>{3611171e-5328-4641-9fef-c226c6f07e6e}</t>
  </si>
  <si>
    <t>584050</t>
  </si>
  <si>
    <t>SO M 584-050 Most cez Čierny potok na Táloch</t>
  </si>
  <si>
    <t>{2eb5df9e-e11c-46c2-9b72-272cc3c60fd0}</t>
  </si>
  <si>
    <t>584042</t>
  </si>
  <si>
    <t>SO M 584-042 Most cez potok Bystrianka pod Trangoškou</t>
  </si>
  <si>
    <t>{071b4a3f-67ac-46ea-8448-3929a006a8ea}</t>
  </si>
  <si>
    <t>237302</t>
  </si>
  <si>
    <t>SO M 2373-02 Most cez potok Vajsková v obci Dolná Lehota</t>
  </si>
  <si>
    <t>{4e02a7c4-9b77-436c-8db2-2fc46afa5fc8}</t>
  </si>
  <si>
    <t>584051</t>
  </si>
  <si>
    <t>SO M 584-051 Most cez potok Bystrianka v obci Bystá</t>
  </si>
  <si>
    <t>{fa2b7539-248d-4980-b68d-8f431a701638}</t>
  </si>
  <si>
    <t>2) Ostatné náklady zo súhrnného listu</t>
  </si>
  <si>
    <t>Percent. zadanie_x000D_
[% nákladov rozpočtu]</t>
  </si>
  <si>
    <t>Zaradenie nákladov</t>
  </si>
  <si>
    <t>Vedlajšie náklady</t>
  </si>
  <si>
    <t>stavebná časť</t>
  </si>
  <si>
    <t>OSTATNENAKLADY</t>
  </si>
  <si>
    <t>Ostatné náklady</t>
  </si>
  <si>
    <t>I. Ostatné investície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</si>
  <si>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</si>
  <si>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</si>
  <si>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</si>
  <si>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</si>
  <si>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</si>
  <si>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</si>
  <si>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</si>
  <si>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</si>
  <si>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</si>
  <si>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</si>
  <si>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237301 - SO M 2373-01 Most cez Biely potok pred obcou Dolná Lehota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</si>
  <si>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</si>
  <si>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</si>
  <si>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</si>
  <si>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</si>
  <si>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</si>
  <si>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</si>
  <si>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</si>
  <si>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</si>
  <si>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</si>
  <si>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</si>
  <si>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</si>
  <si>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</si>
  <si>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>VRN - Vedľajšie rozpočtové náklady</t>
  </si>
  <si>
    <t>VP -   Práce naviac</t>
  </si>
  <si>
    <t>2) Ostatné náklady</t>
  </si>
  <si>
    <t>Zariadenia stav.</t>
  </si>
  <si>
    <t>VRN</t>
  </si>
  <si>
    <t>2</t>
  </si>
  <si>
    <t>Mimostav. Doprava</t>
  </si>
  <si>
    <t>Územné vplyvy</t>
  </si>
  <si>
    <t>Prevádzkov vplyvy</t>
  </si>
  <si>
    <t>Ostatné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</si>
  <si>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</si>
  <si>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</si>
  <si>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</si>
  <si>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</si>
  <si>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</si>
  <si>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</si>
  <si>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</si>
  <si>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</si>
  <si>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</si>
  <si>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</si>
  <si>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</si>
  <si>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</si>
  <si>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</si>
  <si>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</si>
  <si>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</si>
  <si>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</si>
  <si>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</si>
  <si>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</si>
  <si>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129103201.R</t>
  </si>
  <si>
    <t>Čistenie koryta vodotoku</t>
  </si>
  <si>
    <t>m2</t>
  </si>
  <si>
    <t>4</t>
  </si>
  <si>
    <t>-1647006420</t>
  </si>
  <si>
    <t>"čistenie koryta, prilehlých svahov, u krídel od vegetácie, nánosov a kameňov, vr. veškerej manipulácie so suťou, vr. odvozu do 25 km</t>
  </si>
  <si>
    <t>VV</t>
  </si>
  <si>
    <t>"vr. uloženia na skládku (príp. likvidácie, poplatku)</t>
  </si>
  <si>
    <t>170,4</t>
  </si>
  <si>
    <t>311301001.1</t>
  </si>
  <si>
    <t>Tesnenie pracovných škár v betónových konštrukciách injektážnym tmelem</t>
  </si>
  <si>
    <t>m</t>
  </si>
  <si>
    <t>-2020678358</t>
  </si>
  <si>
    <t>"injektážnym tmelom silovo pôsobiaceho, vr. vyčistenia škáry, príp. rezania a prípravy podkladu, vr. dodania všetkého potrebného materiálu</t>
  </si>
  <si>
    <t>"vr. príp. lešenia</t>
  </si>
  <si>
    <t>1,2</t>
  </si>
  <si>
    <t>3</t>
  </si>
  <si>
    <t>572701111</t>
  </si>
  <si>
    <t>Vyspravenie výtlkov a prepadnutých miest na krajn. alebo komunikáciách kamenivom hrubým drveným</t>
  </si>
  <si>
    <t>m3</t>
  </si>
  <si>
    <t>-1866046565</t>
  </si>
  <si>
    <t>"dosypanie krajnice</t>
  </si>
  <si>
    <t>5,0</t>
  </si>
  <si>
    <t>627471133.R</t>
  </si>
  <si>
    <t>Reprofilácia podhľadov sanačnou maltou  hr.30 mm</t>
  </si>
  <si>
    <t>-1529867075</t>
  </si>
  <si>
    <t>"vr. prípravy povrchu, príp. očistenia obnaženej výztuže pieskom, reaktivného náteru výztuže pri nedostatočném krytií</t>
  </si>
  <si>
    <t>"vr. zjednocujúceho náteru sanovanej plochy</t>
  </si>
  <si>
    <t>8,2</t>
  </si>
  <si>
    <t>5</t>
  </si>
  <si>
    <t>627471134.R</t>
  </si>
  <si>
    <t>Reprofilácia podhľadov sanačnou maltou  hr.50 mm</t>
  </si>
  <si>
    <t>1848528415</t>
  </si>
  <si>
    <t>"1-2 vrstvy podľa celkovej hrúbky,vr. prípravy povrchu, príp. očistenia obnaženej výztuže pieskom, reaktivného náteru výztuže pri nedostatočném krytií</t>
  </si>
  <si>
    <t>12,4</t>
  </si>
  <si>
    <t>6</t>
  </si>
  <si>
    <t>911131111.1R</t>
  </si>
  <si>
    <t>Mostné zábradlie-výmena</t>
  </si>
  <si>
    <t>774748104</t>
  </si>
  <si>
    <t>" vr. demontáže, naloženia, odvozu, uloženia na miesto určené zhotoviteľom, dodanie nového zábradlia, vr. PKO a  veškerého nutného  materiálu</t>
  </si>
  <si>
    <t xml:space="preserve">"pre osadenie, vr. osadenia do dodatečných vývrtov, vr. vývrtov kotiev, podlití stĺpikou plastmaltou </t>
  </si>
  <si>
    <t>4,5</t>
  </si>
  <si>
    <t>7</t>
  </si>
  <si>
    <t>911131111.3R</t>
  </si>
  <si>
    <t>Mostné zábradlie-oprava PKO</t>
  </si>
  <si>
    <t>-1655109782</t>
  </si>
  <si>
    <t>"jestvujúceho zábradlia,  vr. očistenia od hrdzi pieskom, veškerej manipulácie s pieskom, vr. opatrenia súvrstvia PKO (2x syntetika+1x polyuretan)</t>
  </si>
  <si>
    <t>14,5</t>
  </si>
  <si>
    <t>8</t>
  </si>
  <si>
    <t>914112111</t>
  </si>
  <si>
    <t>Tabuľka s označením evidenčného čísla mostu</t>
  </si>
  <si>
    <t>ks</t>
  </si>
  <si>
    <t>-551199623</t>
  </si>
  <si>
    <t>"pred a  zamostom:" 2</t>
  </si>
  <si>
    <t>9</t>
  </si>
  <si>
    <t>935111211.R</t>
  </si>
  <si>
    <t xml:space="preserve">Žľab z betónových priekopových tvárnic </t>
  </si>
  <si>
    <t>-925080214</t>
  </si>
  <si>
    <t>"nové rigoly na vtoku,  vr. dodania materiálu, zriadenia, vr. bet. ložka, zapravenia škár</t>
  </si>
  <si>
    <t>16,8</t>
  </si>
  <si>
    <t>10</t>
  </si>
  <si>
    <t>938902031.R</t>
  </si>
  <si>
    <t>Čistenie  povrchu konštrúkcie</t>
  </si>
  <si>
    <t>-322676854</t>
  </si>
  <si>
    <t>"otryskanie vodou, vr. odstranenia veškerých nečistot (vegetácia, mech, štrk), vr. veškerej manipulcie s odstraneným materiálom, príp.  likvidácie</t>
  </si>
  <si>
    <t>"ríms:"    24,0</t>
  </si>
  <si>
    <t>11</t>
  </si>
  <si>
    <t>938909502.R</t>
  </si>
  <si>
    <t xml:space="preserve">Čistenie rigolov komunikácií od nánosu ručne </t>
  </si>
  <si>
    <t>-32971538</t>
  </si>
  <si>
    <t>"krajnic, rigolov, prilehlých spävnenných ploch, vr. veškeré manipulácie s odstraneným materiálom, odvozu, uložení na skládku 25 km, poplatku</t>
  </si>
  <si>
    <t>69,6</t>
  </si>
  <si>
    <t>12</t>
  </si>
  <si>
    <t>000300014.R</t>
  </si>
  <si>
    <t>Geodetické práce - vykonávané pred výstavbou zameranie existujúceho objektu</t>
  </si>
  <si>
    <t>eur</t>
  </si>
  <si>
    <t>1024</t>
  </si>
  <si>
    <t>-415622812</t>
  </si>
  <si>
    <t>"vr. zameranie konštrúkcie mostu a vozovky, meranie v priebehu výstavby, vr. príp. vytyčenia polohy jestvujúcich inž. sieti</t>
  </si>
  <si>
    <t>13</t>
  </si>
  <si>
    <t>000400021.R</t>
  </si>
  <si>
    <t>Projektové práce - stavebná časť (stavebné objekty vrátane ich technického vybavenia). náklady na vypracovanie realizačnej dokumentácie</t>
  </si>
  <si>
    <t>1997618160</t>
  </si>
  <si>
    <t>"vypracovanie DRS, DVP/VTD, Dokumentácia skutočného provedenia, príp. Technologický postup prác, príp. Zpráva BOTP a OŽP</t>
  </si>
  <si>
    <t>14</t>
  </si>
  <si>
    <t>000500021.R</t>
  </si>
  <si>
    <t>Príprava staveniska - preloženie konštrukcií prekládky inžinierskych sietí</t>
  </si>
  <si>
    <t>-1023289853</t>
  </si>
  <si>
    <t>"ochrana a príp. preloženia  inžinierskych sietí</t>
  </si>
  <si>
    <t>15</t>
  </si>
  <si>
    <t>000600010.R</t>
  </si>
  <si>
    <t>Zariadenie staveniska</t>
  </si>
  <si>
    <t>1524498867</t>
  </si>
  <si>
    <t xml:space="preserve">"kompletné zariadenie, staveniska, vr. prenosného dopravného značenia </t>
  </si>
  <si>
    <t>VP - Práce naviac</t>
  </si>
  <si>
    <t>PN</t>
  </si>
  <si>
    <t>584040 - SO M 584-040 Most cez lesný potok na Trangoške</t>
  </si>
  <si>
    <t xml:space="preserve">    2 - Zakladanie</t>
  </si>
  <si>
    <t>PSV - Práce a dodávky PSV</t>
  </si>
  <si>
    <t xml:space="preserve">    711 - Izolácie proti vode a vlhkosti</t>
  </si>
  <si>
    <t>113152120.R</t>
  </si>
  <si>
    <t>Odstranenie vozovkových vrstev</t>
  </si>
  <si>
    <t>433733757</t>
  </si>
  <si>
    <t>"frézovanie obrusné vrstvy, vr. odstránenia podkladných vstev, vr. naloženia, odvozu, uloženia na skládku, poplatku</t>
  </si>
  <si>
    <t>0,3</t>
  </si>
  <si>
    <t>122201101.R</t>
  </si>
  <si>
    <t xml:space="preserve">Odkopávka a prekopávka </t>
  </si>
  <si>
    <t>488272473</t>
  </si>
  <si>
    <t xml:space="preserve">"odkopanie zeminy za múrom na vtokoveje strane, úpravy základovej škáry, vr. zriadenia vankúša </t>
  </si>
  <si>
    <t>"v prípade neúnosnosti  základ. škáry, vr. odvozu sutiny na meziskládku pre spätné pioužitie nebo na skládku, vr. uloženia a poplatku</t>
  </si>
  <si>
    <t>22,5</t>
  </si>
  <si>
    <t>179,7</t>
  </si>
  <si>
    <t>174101001.R</t>
  </si>
  <si>
    <t xml:space="preserve">Zásyp sypaninou so zhutnením </t>
  </si>
  <si>
    <t>794416919</t>
  </si>
  <si>
    <t>"zásyp novovybudovaného múra na vtokovej strane, vr. dovozu  materiálu z meziskládky, vr. ochranného obsypu izolačného náteru rubu múra</t>
  </si>
  <si>
    <t>" vhodného materiálu, dovozu, zhutnenia</t>
  </si>
  <si>
    <t>212792211.R</t>
  </si>
  <si>
    <t>Odvodnenie mostnej opory</t>
  </si>
  <si>
    <t>1943434516</t>
  </si>
  <si>
    <t>"pozdĺžna drenáž za múrom, vr. obsypania, opláštenia geotextíliou</t>
  </si>
  <si>
    <t>5,2</t>
  </si>
  <si>
    <t>231943111.R</t>
  </si>
  <si>
    <t>Steny baranené z oceľových štetovníc</t>
  </si>
  <si>
    <t>-970108156</t>
  </si>
  <si>
    <t>"vr. dodania veškerého materiálu,  zriadenia, odstránenia, odvozu na miesto určené zhotoviťelom</t>
  </si>
  <si>
    <t>94,1</t>
  </si>
  <si>
    <t>274321117.R</t>
  </si>
  <si>
    <t>Základové pásy, prahy, vence mostných konštrukcií z betónu železového tr. C 25/30</t>
  </si>
  <si>
    <t>-564976710</t>
  </si>
  <si>
    <t>"vr. debnenia, vr. podkladového betónu</t>
  </si>
  <si>
    <t>2,8</t>
  </si>
  <si>
    <t>274362213</t>
  </si>
  <si>
    <t>Výstuž základových pásov, prahov, vencov a ostruh zo zváraných sietí nad  6 kg/m2 mostných konštrukcií</t>
  </si>
  <si>
    <t>t</t>
  </si>
  <si>
    <t>1651798007</t>
  </si>
  <si>
    <t>317321119.R</t>
  </si>
  <si>
    <t>Mostové rímsy z betónu železového triedy C 35/45</t>
  </si>
  <si>
    <t>-1677162073</t>
  </si>
  <si>
    <t>"vr. dodania betńu, kotvenia ríms do dodatočných vývrtou, vr. vývrtov, kotevného prípravku s PKO, vr. bednenia, úpravy povrchu a ochranného náteru</t>
  </si>
  <si>
    <t>"vr. tesnenia pracovných škár</t>
  </si>
  <si>
    <t>1,6</t>
  </si>
  <si>
    <t>317361216</t>
  </si>
  <si>
    <t>Výstuž mostných ríms z betonárskej ocele 10 505</t>
  </si>
  <si>
    <t>1679094331</t>
  </si>
  <si>
    <t>334323138.R</t>
  </si>
  <si>
    <t>Mostné krídla a záverné stienky z betónu železového tr. C 30/37</t>
  </si>
  <si>
    <t>-1449543226</t>
  </si>
  <si>
    <t>"driek múra na vtokovej strane, vr. debnenia, vr. dodatečných vývrtov pre vlepenou výztuž, zatmelenie</t>
  </si>
  <si>
    <t>334362126</t>
  </si>
  <si>
    <t>Výstuž krídel a záverných stienok z betonárskej ocele 10 505 mostných konštrukcií</t>
  </si>
  <si>
    <t>-89970579</t>
  </si>
  <si>
    <t xml:space="preserve">"vlepovaná výztuž:"  0,1 </t>
  </si>
  <si>
    <t>334362213.R</t>
  </si>
  <si>
    <t>Výstuž opôr, prahov, krídel, pilierov, stĺpov zo zváraných sietí nad 6,0 kg/m2 mostných konštrukcií</t>
  </si>
  <si>
    <t>1806100120</t>
  </si>
  <si>
    <t>"KARI 8/8-100/100 po obvode</t>
  </si>
  <si>
    <t>0,1</t>
  </si>
  <si>
    <t>577134231.1R</t>
  </si>
  <si>
    <t>Vozovkové vrstvy</t>
  </si>
  <si>
    <t>-886111135</t>
  </si>
  <si>
    <t>"obrusná, ložná vrstva, vr. spojovací emulze, vr. príp. úpravy podkladu</t>
  </si>
  <si>
    <t>627455111.R</t>
  </si>
  <si>
    <t>Škárovanie starého muriva</t>
  </si>
  <si>
    <t>359442404</t>
  </si>
  <si>
    <t>"vr. škárovanie a príp. doplnenia odpadnutej části múra či jeho obkladu</t>
  </si>
  <si>
    <t>2,7</t>
  </si>
  <si>
    <t>16</t>
  </si>
  <si>
    <t>4,8</t>
  </si>
  <si>
    <t>17</t>
  </si>
  <si>
    <t>12,5</t>
  </si>
  <si>
    <t>18</t>
  </si>
  <si>
    <t>911334121.1R</t>
  </si>
  <si>
    <t>Zvodidlo oceľové zábradlové triedy H2-nové</t>
  </si>
  <si>
    <t>883112556</t>
  </si>
  <si>
    <t>" vr. koncový dielov, vr. PKO a  veškerého nutného  materiálu pre osadenie, vr. osadenia do dodatečných vývrtov</t>
  </si>
  <si>
    <t xml:space="preserve">"vr. vývrtov, kotiev, podlití stĺpikou plastmalto   </t>
  </si>
  <si>
    <t>10,8</t>
  </si>
  <si>
    <t>19</t>
  </si>
  <si>
    <t>911339111.R</t>
  </si>
  <si>
    <t>Pásnica - demontaž a spätná montaž</t>
  </si>
  <si>
    <t>420074197</t>
  </si>
  <si>
    <t>"vr. demontáže, dopravy, montáže, vr. dodania veškerého potrebného materiálu</t>
  </si>
  <si>
    <t>8,4</t>
  </si>
  <si>
    <t>21</t>
  </si>
  <si>
    <t>919722111</t>
  </si>
  <si>
    <t>Dilatačné škáry rezané v cementobet. kryte priečne rezanie škár šírky 2 až 5 mm</t>
  </si>
  <si>
    <t>-1478368501</t>
  </si>
  <si>
    <t>22</t>
  </si>
  <si>
    <t>919726732.R</t>
  </si>
  <si>
    <t xml:space="preserve">Tesnenie dilatačných škár hr. 20mm </t>
  </si>
  <si>
    <t>-761593205</t>
  </si>
  <si>
    <t>"pozdĺž ríms vo vozovke, asf. modifikovanou zálivkou, vr. peneračného náteru, predtesnenia</t>
  </si>
  <si>
    <t>23</t>
  </si>
  <si>
    <t>919726714.R</t>
  </si>
  <si>
    <t>Tesnenie dilatačných škár hr. 5mm</t>
  </si>
  <si>
    <t>-197851051</t>
  </si>
  <si>
    <t>"vr. penetračného náteru</t>
  </si>
  <si>
    <t>36,3</t>
  </si>
  <si>
    <t>24</t>
  </si>
  <si>
    <t>"nový rigol na vtokovej strane,  vr. dodania materiálu, zriadenia, vr. bet. ložka, zapravenia škár</t>
  </si>
  <si>
    <t>12,0</t>
  </si>
  <si>
    <t>25</t>
  </si>
  <si>
    <t>936172121.R</t>
  </si>
  <si>
    <t>Doplnkové oceľové konštrúkcie</t>
  </si>
  <si>
    <t>kg</t>
  </si>
  <si>
    <t>825406114</t>
  </si>
  <si>
    <t>"výmena poškozených kusov -  stĺpiky zvodidla, deformačné hrnce zvodidla</t>
  </si>
  <si>
    <t>" vr. demontáže, naloženia, odvozu uloženia na miesto určené zhotoviteľom, dodanie nového materiálu, vr. PKO a  veškerého nutného  materiálu</t>
  </si>
  <si>
    <t>"pre osadenie, vr. osadenia do dodatečných vývrtov, vr. vývrtov kotiev, podlití stĺpikou plastmaltou</t>
  </si>
  <si>
    <t>60</t>
  </si>
  <si>
    <t>26</t>
  </si>
  <si>
    <t>19,0</t>
  </si>
  <si>
    <t>27</t>
  </si>
  <si>
    <t>39,0</t>
  </si>
  <si>
    <t>28</t>
  </si>
  <si>
    <t>966005211.R</t>
  </si>
  <si>
    <t>Rozobranie oceľového  zábradlia</t>
  </si>
  <si>
    <t>-181490765</t>
  </si>
  <si>
    <t>" vr. naloženia, odvozu, uloženia na miesto určené zhotoviteľom</t>
  </si>
  <si>
    <t>9,9</t>
  </si>
  <si>
    <t>29</t>
  </si>
  <si>
    <t>711122131.1</t>
  </si>
  <si>
    <t>Zhotovenie  izolácie proti zemnej vlhkosti zvislá asfaltovým náterom za tepla</t>
  </si>
  <si>
    <t>1931249977</t>
  </si>
  <si>
    <t>"rub múra, vr. dodania náterového materiálu, príp. úpravu podkladu</t>
  </si>
  <si>
    <t>5,5</t>
  </si>
  <si>
    <t>30</t>
  </si>
  <si>
    <t>532381819</t>
  </si>
  <si>
    <t>31</t>
  </si>
  <si>
    <t>248893210</t>
  </si>
  <si>
    <t>32</t>
  </si>
  <si>
    <t>1397165758</t>
  </si>
  <si>
    <t>33</t>
  </si>
  <si>
    <t>2134246245</t>
  </si>
  <si>
    <t>584044 - SO M 584-044 Most cez potok Bystrianka v doline Velka</t>
  </si>
  <si>
    <t>1,0</t>
  </si>
  <si>
    <t>309,7</t>
  </si>
  <si>
    <t>10,5</t>
  </si>
  <si>
    <t>35,1</t>
  </si>
  <si>
    <t>54,0</t>
  </si>
  <si>
    <t>47,4</t>
  </si>
  <si>
    <t>73,6</t>
  </si>
  <si>
    <t>-1694675248</t>
  </si>
  <si>
    <t>"doplnenie chýbajúcich žľaboviek vr. dodania materiálu, zriadenia, vr. bet. ložka, zapravenia škár</t>
  </si>
  <si>
    <t>6,0</t>
  </si>
  <si>
    <t>63,5</t>
  </si>
  <si>
    <t>41,8</t>
  </si>
  <si>
    <t>961051111.R</t>
  </si>
  <si>
    <t>Búranie mostných základov, muriva a pilierov alebo nosných konštrukcií zo železobetónu</t>
  </si>
  <si>
    <t>1741337023</t>
  </si>
  <si>
    <t>"vr. naloženia suti, odvozu, uloženia na skládku, poplatku</t>
  </si>
  <si>
    <t>"rímsy:"   1,4</t>
  </si>
  <si>
    <t>49,5</t>
  </si>
  <si>
    <t>711341111.R</t>
  </si>
  <si>
    <t>Zhotovenie izolácie NAIP pritavením cestných mostoviek</t>
  </si>
  <si>
    <t>1375782156</t>
  </si>
  <si>
    <t>"pod rímsou, vr ochrany izolácie</t>
  </si>
  <si>
    <t>9,4</t>
  </si>
  <si>
    <t>-1331493374</t>
  </si>
  <si>
    <t>-1893515681</t>
  </si>
  <si>
    <t>-31863380</t>
  </si>
  <si>
    <t>-871982498</t>
  </si>
  <si>
    <t>584047 - SO M 584-047 Most cez potok Bystrianka na Stupke</t>
  </si>
  <si>
    <t xml:space="preserve">    4 - Vodorovné konštrukcie</t>
  </si>
  <si>
    <t xml:space="preserve">    8 - Rúrové vedenie</t>
  </si>
  <si>
    <t>12,2</t>
  </si>
  <si>
    <t>168,0</t>
  </si>
  <si>
    <t>22,1</t>
  </si>
  <si>
    <t>3,32</t>
  </si>
  <si>
    <t>462511111.R</t>
  </si>
  <si>
    <t>Zahádzka z lomového kameňa</t>
  </si>
  <si>
    <t>904463849</t>
  </si>
  <si>
    <t>"doplnenie kameňmi jestvujúceho záhozu, vr. príp. úpravy podkladu, vr. príp. podklad. vrstev</t>
  </si>
  <si>
    <t>59,8</t>
  </si>
  <si>
    <t>83,0</t>
  </si>
  <si>
    <t>20,8</t>
  </si>
  <si>
    <t>899623171.R</t>
  </si>
  <si>
    <t>Obetónovanie potrubia alebo muriva stôk betónom prostým tr. C 25/30 v otvorenom výkope</t>
  </si>
  <si>
    <t>-333136270</t>
  </si>
  <si>
    <t xml:space="preserve">"sanácia  okolo zaústenia vodovodu, vr. bednenia  </t>
  </si>
  <si>
    <t>3,0</t>
  </si>
  <si>
    <t>"v úseku mimo rímsu sú stĺpiky beranené</t>
  </si>
  <si>
    <t>52,8</t>
  </si>
  <si>
    <t>911334121.2R</t>
  </si>
  <si>
    <t>Zvodidlo oceľové zábradlové triedy H2-výmena</t>
  </si>
  <si>
    <t>-378568872</t>
  </si>
  <si>
    <t>" vr. demontáže, naloženia, odvozu uloženia na miesto určené zhotoviteľom, vr. dodania nového zvodidla,  vr. koncový dielov,</t>
  </si>
  <si>
    <t>" vr.  PKO a  veškerého nutného  materiálu pre osadenie, vr. osadenia do dodatečných vývrtov, vr. vývrtov kotiev, podlití stĺpikou plastmalto</t>
  </si>
  <si>
    <t>57,6</t>
  </si>
  <si>
    <t>"pozdĺž ríms vo vozovke a mezi stáv. a novou vozvokou, asf. modifikovanou zálivkou, vr. peneračného náteru, predtesnenia</t>
  </si>
  <si>
    <t>83,2</t>
  </si>
  <si>
    <t>112,2</t>
  </si>
  <si>
    <t>103,8</t>
  </si>
  <si>
    <t>76,8</t>
  </si>
  <si>
    <t>-1256549669</t>
  </si>
  <si>
    <t>-656911811</t>
  </si>
  <si>
    <t>1651299269</t>
  </si>
  <si>
    <t>-317794414</t>
  </si>
  <si>
    <t>584038 - SO M 584-038 Most cez potok Bystrianka za Tragoškou</t>
  </si>
  <si>
    <t>"odkopanie zeminy nad vtokovou rímsou, vr. odstranenie ornice, úpravy základovej škáry</t>
  </si>
  <si>
    <t>"vr. odvozu sutiny na skládku, vr. uloženia a poplatku</t>
  </si>
  <si>
    <t>313,6</t>
  </si>
  <si>
    <t>2,5</t>
  </si>
  <si>
    <t>"krídla:"  31,2</t>
  </si>
  <si>
    <t>"rímsy:"  8,3</t>
  </si>
  <si>
    <t>911332111.1R</t>
  </si>
  <si>
    <t>Zvodidla oceľového so zabaranením stĺpikov-výmena</t>
  </si>
  <si>
    <t>-597628484</t>
  </si>
  <si>
    <t>" vr.  PKO, vr. kompletnej montáže</t>
  </si>
  <si>
    <t>14,0</t>
  </si>
  <si>
    <t>"výmena poškozených kusov -   stĺpiky zvodidla, deformačné hrnce zvodidla</t>
  </si>
  <si>
    <t>156,0</t>
  </si>
  <si>
    <t>"ríms:"  17,9</t>
  </si>
  <si>
    <t>-1535181971</t>
  </si>
  <si>
    <t>-1701588925</t>
  </si>
  <si>
    <t>556202084</t>
  </si>
  <si>
    <t>2081960317</t>
  </si>
  <si>
    <t>584039 - SO M 584-039 Most cez potok Bystrinka na Tragoške</t>
  </si>
  <si>
    <t>"koryto,svahy, krídla:"  127,2</t>
  </si>
  <si>
    <t>3,2</t>
  </si>
  <si>
    <t>4,0</t>
  </si>
  <si>
    <t>0,5</t>
  </si>
  <si>
    <t>33,7</t>
  </si>
  <si>
    <t>37,6</t>
  </si>
  <si>
    <t>29,0</t>
  </si>
  <si>
    <t>12,1</t>
  </si>
  <si>
    <t>"vr. penetrračného náteru</t>
  </si>
  <si>
    <t>37,9</t>
  </si>
  <si>
    <t>68,2</t>
  </si>
  <si>
    <t xml:space="preserve"> 39,3</t>
  </si>
  <si>
    <t>11,0</t>
  </si>
  <si>
    <t>-595886172</t>
  </si>
  <si>
    <t>378625063</t>
  </si>
  <si>
    <t>2132107336</t>
  </si>
  <si>
    <t>1372293893</t>
  </si>
  <si>
    <t>584049 - SO M 584-049 Most cez potok Bystrianka na Stupke</t>
  </si>
  <si>
    <t>258,0</t>
  </si>
  <si>
    <t>7,1</t>
  </si>
  <si>
    <t>-914768995</t>
  </si>
  <si>
    <t>38,7</t>
  </si>
  <si>
    <t>52,1</t>
  </si>
  <si>
    <t>13,1</t>
  </si>
  <si>
    <t>40,8</t>
  </si>
  <si>
    <t>31,2</t>
  </si>
  <si>
    <t>44,4</t>
  </si>
  <si>
    <t>66,5</t>
  </si>
  <si>
    <t>65,2</t>
  </si>
  <si>
    <t>36,0</t>
  </si>
  <si>
    <t>167389724</t>
  </si>
  <si>
    <t>39736477</t>
  </si>
  <si>
    <t>1872636215</t>
  </si>
  <si>
    <t>166139068</t>
  </si>
  <si>
    <t>584050 - SO M 584-050 Most cez Čierny potok na Táloch</t>
  </si>
  <si>
    <t>-1177979514</t>
  </si>
  <si>
    <t>0,6+0,3</t>
  </si>
  <si>
    <t xml:space="preserve">"odkopanie zeminy za múrom na výtokoveje strane, vr. odstranenie ornice, úpravy základovej škáry, vr. zriadenia vankúša </t>
  </si>
  <si>
    <t>21,6</t>
  </si>
  <si>
    <t>165,5</t>
  </si>
  <si>
    <t>171103101.R</t>
  </si>
  <si>
    <t>Zemné hrádze pre usmernenie vodotoku</t>
  </si>
  <si>
    <t>-719405675</t>
  </si>
  <si>
    <t>"dočaná konštrúkcia, vr. dopravy vhodného materiálu, zriadenia, odstranenia, odvozu na skládku, vr. poplatku, príp. na miesto určené zhotoviťelom</t>
  </si>
  <si>
    <t>7,2</t>
  </si>
  <si>
    <t>-831704423</t>
  </si>
  <si>
    <t>"zásyp novovybudovaného múra na výtokovej strane, vr. dovozu  materiálu z meziskládky, vr. ochranného obsypu izolačného náteru rubu múra</t>
  </si>
  <si>
    <t>181301102.R</t>
  </si>
  <si>
    <t xml:space="preserve">Rozprestretie ornice </t>
  </si>
  <si>
    <t>-2051013328</t>
  </si>
  <si>
    <t>"vr. dovozu z meziskládky, zriadenia, vr. zatravnenia</t>
  </si>
  <si>
    <t>18,0</t>
  </si>
  <si>
    <t>6,5</t>
  </si>
  <si>
    <t>6,1</t>
  </si>
  <si>
    <t>8,0</t>
  </si>
  <si>
    <t>"driek múra na výtokovej strane, vr. debnenia, vr. dodatečných vývrtov pre vlepenou výztuž, zatmelenie</t>
  </si>
  <si>
    <t>334362213</t>
  </si>
  <si>
    <t>0,17</t>
  </si>
  <si>
    <t>8,40</t>
  </si>
  <si>
    <t>23,8</t>
  </si>
  <si>
    <t>13,3</t>
  </si>
  <si>
    <t>32,6</t>
  </si>
  <si>
    <t>"výmena poškozených kusov -  stĺpiky zábradlia, stĺpiky zvodidla, deformačné hrnce zvodidla</t>
  </si>
  <si>
    <t>50,7</t>
  </si>
  <si>
    <t>3,8</t>
  </si>
  <si>
    <t>"krídla:"  11,6</t>
  </si>
  <si>
    <t>60,0</t>
  </si>
  <si>
    <t>11,5</t>
  </si>
  <si>
    <t>-179028920</t>
  </si>
  <si>
    <t>9,1</t>
  </si>
  <si>
    <t>-1888900328</t>
  </si>
  <si>
    <t>877008430</t>
  </si>
  <si>
    <t>-1787322199</t>
  </si>
  <si>
    <t>1034706614</t>
  </si>
  <si>
    <t>584042 - SO M 584-042 Most cez potok Bystrianka pod Trangoškou</t>
  </si>
  <si>
    <t>309,5</t>
  </si>
  <si>
    <t>21,0</t>
  </si>
  <si>
    <t>43,6</t>
  </si>
  <si>
    <t>1592476595</t>
  </si>
  <si>
    <t>25,0</t>
  </si>
  <si>
    <t>76</t>
  </si>
  <si>
    <t>87,6</t>
  </si>
  <si>
    <t>-320597761</t>
  </si>
  <si>
    <t>-1730820481</t>
  </si>
  <si>
    <t>1497913446</t>
  </si>
  <si>
    <t>-1707324701</t>
  </si>
  <si>
    <t>237302 - SO M 2373-02 Most cez potok Vajsková v obci Dolná Lehota</t>
  </si>
  <si>
    <t>1987377425</t>
  </si>
  <si>
    <t>2,0</t>
  </si>
  <si>
    <t>253,5</t>
  </si>
  <si>
    <t>10,62</t>
  </si>
  <si>
    <t>26,7</t>
  </si>
  <si>
    <t>51,3</t>
  </si>
  <si>
    <t>12,8</t>
  </si>
  <si>
    <t>25,3</t>
  </si>
  <si>
    <t>911131111.2R</t>
  </si>
  <si>
    <t>Mostné zábradlie-oprava na mieste</t>
  </si>
  <si>
    <t>1809392800</t>
  </si>
  <si>
    <t xml:space="preserve">" vr. demontáže, úprava stĺpikov pre montáž (privarenie nových patných dosiek), vr. očistenia od hrdzi pieskom, veškerej manipulácie s pieskom   </t>
  </si>
  <si>
    <t>" vr. opatrenia súvrstvia PKO, osadenia do dodatečných vývrtov, vr. dodania veškerého nutného  materiálu, vývrtov kotiev, podlití stĺpikou plastmaltou</t>
  </si>
  <si>
    <t>14,9</t>
  </si>
  <si>
    <t>43,8</t>
  </si>
  <si>
    <t>"vr. predtesnenia</t>
  </si>
  <si>
    <t>64,0</t>
  </si>
  <si>
    <t>90,4</t>
  </si>
  <si>
    <t>48,0</t>
  </si>
  <si>
    <t>401382473</t>
  </si>
  <si>
    <t>"vybúranie múrov na výtokovej strane, vr. naloženia suti, odvozu, uloženia na skládku, poplatku</t>
  </si>
  <si>
    <t>3,4</t>
  </si>
  <si>
    <t>663995235</t>
  </si>
  <si>
    <t>27,4</t>
  </si>
  <si>
    <t>-1053824087</t>
  </si>
  <si>
    <t>157776865</t>
  </si>
  <si>
    <t>-1529726809</t>
  </si>
  <si>
    <t>542671762</t>
  </si>
  <si>
    <t>584051 - SO M 584-051 Most cez potok Bystrianka v obci Bystá</t>
  </si>
  <si>
    <t>Odkopávka a prekopávka</t>
  </si>
  <si>
    <t>25,2</t>
  </si>
  <si>
    <t>282,2</t>
  </si>
  <si>
    <t>10,9</t>
  </si>
  <si>
    <t>6,9</t>
  </si>
  <si>
    <t>70,4</t>
  </si>
  <si>
    <t>"základ múra na výtokovej strane, vr. debnenia, vr. podkladového betónu</t>
  </si>
  <si>
    <t>4,1</t>
  </si>
  <si>
    <t>2,6</t>
  </si>
  <si>
    <t>"vlepovaná výztuž:"  0,1</t>
  </si>
  <si>
    <t>0,13</t>
  </si>
  <si>
    <t>82,5</t>
  </si>
  <si>
    <t>20,3</t>
  </si>
  <si>
    <t>0,6</t>
  </si>
  <si>
    <t>33,6</t>
  </si>
  <si>
    <t>"NK, výtok. múr:"    101,2</t>
  </si>
  <si>
    <t>"vybúranie múrov na výtokovej strane, vr. naloženia suti, odvzu, uloženia na skládku, poplatku</t>
  </si>
  <si>
    <t>"vr. demontáže jestvujúce konštrúkcie bez poškozenia, odvozu na meziskládku pre spätné použitie</t>
  </si>
  <si>
    <t>7,30</t>
  </si>
  <si>
    <t>"rub múra:"  6,5</t>
  </si>
  <si>
    <t>-1988026844</t>
  </si>
  <si>
    <t>1763769746</t>
  </si>
  <si>
    <t>-369627944</t>
  </si>
  <si>
    <t>-1008926089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</si>
</sst>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0" fillId="0" borderId="0" xfId="0" applyBorder="1" applyProtection="1"/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9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2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 applyProtection="1">
      <alignment vertical="center"/>
    </xf>
    <xf numFmtId="4" fontId="30" fillId="0" borderId="17" xfId="0" applyNumberFormat="1" applyFont="1" applyBorder="1" applyAlignment="1" applyProtection="1">
      <alignment vertical="center"/>
    </xf>
    <xf numFmtId="166" fontId="30" fillId="0" borderId="17" xfId="0" applyNumberFormat="1" applyFont="1" applyBorder="1" applyAlignment="1" applyProtection="1">
      <alignment vertical="center"/>
    </xf>
    <xf numFmtId="4" fontId="30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 applyProtection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 applyProtection="1">
      <alignment vertical="center"/>
    </xf>
    <xf numFmtId="0" fontId="25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1" fillId="0" borderId="0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2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167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1" fillId="0" borderId="0" xfId="0" applyNumberFormat="1" applyFont="1" applyBorder="1" applyAlignment="1" applyProtection="1">
      <alignment vertical="center"/>
    </xf>
    <xf numFmtId="4" fontId="20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29" fillId="0" borderId="0" xfId="0" applyNumberFormat="1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horizontal="left" vertical="center" wrapText="1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25" fillId="0" borderId="0" xfId="0" applyNumberFormat="1" applyFont="1" applyBorder="1" applyAlignment="1" applyProtection="1">
      <alignment horizontal="right" vertical="center"/>
    </xf>
    <xf numFmtId="4" fontId="25" fillId="0" borderId="0" xfId="0" applyNumberFormat="1" applyFont="1" applyBorder="1" applyAlignment="1" applyProtection="1">
      <alignment vertical="center"/>
    </xf>
    <xf numFmtId="4" fontId="25" fillId="6" borderId="0" xfId="0" applyNumberFormat="1" applyFont="1" applyFill="1" applyBorder="1" applyAlignment="1" applyProtection="1">
      <alignment vertical="center"/>
    </xf>
    <xf numFmtId="0" fontId="14" fillId="3" borderId="0" xfId="0" applyFont="1" applyFill="1" applyAlignment="1">
      <alignment horizontal="center" vertical="center"/>
    </xf>
    <xf numFmtId="0" fontId="0" fillId="0" borderId="0" xfId="0"/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4" fontId="32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</xf>
    <xf numFmtId="167" fontId="0" fillId="0" borderId="25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167" fontId="25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167" fontId="5" fillId="0" borderId="17" xfId="0" applyNumberFormat="1" applyFont="1" applyBorder="1" applyAlignment="1" applyProtection="1"/>
    <xf numFmtId="167" fontId="5" fillId="0" borderId="17" xfId="0" applyNumberFormat="1" applyFont="1" applyBorder="1" applyAlignment="1" applyProtection="1">
      <alignment vertical="center"/>
    </xf>
    <xf numFmtId="0" fontId="13" fillId="2" borderId="0" xfId="1" applyFont="1" applyFill="1" applyAlignment="1" applyProtection="1">
      <alignment horizontal="center"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6" fillId="0" borderId="0" xfId="0" applyNumberFormat="1" applyFont="1" applyBorder="1" applyAlignment="1" applyProtection="1"/>
    <xf numFmtId="167" fontId="6" fillId="0" borderId="0" xfId="0" applyNumberFormat="1" applyFont="1" applyBorder="1" applyAlignment="1" applyProtection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9"/>
  <sheetViews>
    <sheetView showGridLines="0" workbookViewId="0">
      <pane ySplit="1" topLeftCell="A90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7" t="s">
        <v>4</v>
      </c>
      <c r="BB1" s="17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8" t="s">
        <v>6</v>
      </c>
      <c r="BU1" s="18" t="s">
        <v>7</v>
      </c>
    </row>
    <row r="2" spans="1:73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R2" s="241" t="s">
        <v>9</v>
      </c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20" t="s">
        <v>10</v>
      </c>
      <c r="BT2" s="20" t="s">
        <v>11</v>
      </c>
    </row>
    <row r="3" spans="1:73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3"/>
      <c r="BS3" s="20" t="s">
        <v>10</v>
      </c>
      <c r="BT3" s="20" t="s">
        <v>11</v>
      </c>
    </row>
    <row r="4" spans="1:73" ht="36.950000000000003" customHeight="1">
      <c r="B4" s="24"/>
      <c r="C4" s="198" t="s">
        <v>12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25"/>
      <c r="AS4" s="19" t="s">
        <v>13</v>
      </c>
      <c r="BE4" s="26" t="s">
        <v>14</v>
      </c>
      <c r="BS4" s="20" t="s">
        <v>10</v>
      </c>
    </row>
    <row r="5" spans="1:73" ht="14.45" customHeight="1">
      <c r="B5" s="24"/>
      <c r="C5" s="27"/>
      <c r="D5" s="28" t="s">
        <v>15</v>
      </c>
      <c r="E5" s="27"/>
      <c r="F5" s="27"/>
      <c r="G5" s="27"/>
      <c r="H5" s="27"/>
      <c r="I5" s="27"/>
      <c r="J5" s="27"/>
      <c r="K5" s="202" t="s">
        <v>16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7"/>
      <c r="AQ5" s="25"/>
      <c r="BE5" s="200" t="s">
        <v>17</v>
      </c>
      <c r="BS5" s="20" t="s">
        <v>10</v>
      </c>
    </row>
    <row r="6" spans="1:73" ht="36.950000000000003" customHeight="1">
      <c r="B6" s="24"/>
      <c r="C6" s="27"/>
      <c r="D6" s="30" t="s">
        <v>18</v>
      </c>
      <c r="E6" s="27"/>
      <c r="F6" s="27"/>
      <c r="G6" s="27"/>
      <c r="H6" s="27"/>
      <c r="I6" s="27"/>
      <c r="J6" s="27"/>
      <c r="K6" s="204" t="s">
        <v>19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7"/>
      <c r="AQ6" s="25"/>
      <c r="BE6" s="201"/>
      <c r="BS6" s="20" t="s">
        <v>10</v>
      </c>
    </row>
    <row r="7" spans="1:73" ht="14.45" customHeight="1">
      <c r="B7" s="24"/>
      <c r="C7" s="27"/>
      <c r="D7" s="31" t="s">
        <v>20</v>
      </c>
      <c r="E7" s="27"/>
      <c r="F7" s="27"/>
      <c r="G7" s="27"/>
      <c r="H7" s="27"/>
      <c r="I7" s="27"/>
      <c r="J7" s="27"/>
      <c r="K7" s="29" t="s">
        <v>21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1" t="s">
        <v>22</v>
      </c>
      <c r="AL7" s="27"/>
      <c r="AM7" s="27"/>
      <c r="AN7" s="29" t="s">
        <v>21</v>
      </c>
      <c r="AO7" s="27"/>
      <c r="AP7" s="27"/>
      <c r="AQ7" s="25"/>
      <c r="BE7" s="201"/>
      <c r="BS7" s="20" t="s">
        <v>10</v>
      </c>
    </row>
    <row r="8" spans="1:73" ht="14.45" customHeight="1">
      <c r="B8" s="24"/>
      <c r="C8" s="27"/>
      <c r="D8" s="31" t="s">
        <v>23</v>
      </c>
      <c r="E8" s="27"/>
      <c r="F8" s="27"/>
      <c r="G8" s="27"/>
      <c r="H8" s="27"/>
      <c r="I8" s="27"/>
      <c r="J8" s="27"/>
      <c r="K8" s="29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1" t="s">
        <v>25</v>
      </c>
      <c r="AL8" s="27"/>
      <c r="AM8" s="27"/>
      <c r="AN8" s="32" t="s">
        <v>26</v>
      </c>
      <c r="AO8" s="27"/>
      <c r="AP8" s="27"/>
      <c r="AQ8" s="25"/>
      <c r="BE8" s="201"/>
      <c r="BS8" s="20" t="s">
        <v>10</v>
      </c>
    </row>
    <row r="9" spans="1:73" ht="14.45" customHeight="1">
      <c r="B9" s="24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5"/>
      <c r="BE9" s="201"/>
      <c r="BS9" s="20" t="s">
        <v>10</v>
      </c>
    </row>
    <row r="10" spans="1:73" ht="14.45" customHeight="1">
      <c r="B10" s="24"/>
      <c r="C10" s="27"/>
      <c r="D10" s="31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1" t="s">
        <v>28</v>
      </c>
      <c r="AL10" s="27"/>
      <c r="AM10" s="27"/>
      <c r="AN10" s="29" t="s">
        <v>21</v>
      </c>
      <c r="AO10" s="27"/>
      <c r="AP10" s="27"/>
      <c r="AQ10" s="25"/>
      <c r="BE10" s="201"/>
      <c r="BS10" s="20" t="s">
        <v>10</v>
      </c>
    </row>
    <row r="11" spans="1:73" ht="18.399999999999999" customHeight="1">
      <c r="B11" s="24"/>
      <c r="C11" s="27"/>
      <c r="D11" s="27"/>
      <c r="E11" s="29" t="s">
        <v>24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1" t="s">
        <v>29</v>
      </c>
      <c r="AL11" s="27"/>
      <c r="AM11" s="27"/>
      <c r="AN11" s="29" t="s">
        <v>21</v>
      </c>
      <c r="AO11" s="27"/>
      <c r="AP11" s="27"/>
      <c r="AQ11" s="25"/>
      <c r="BE11" s="201"/>
      <c r="BS11" s="20" t="s">
        <v>10</v>
      </c>
    </row>
    <row r="12" spans="1:73" ht="6.95" customHeight="1">
      <c r="B12" s="24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5"/>
      <c r="BE12" s="201"/>
      <c r="BS12" s="20" t="s">
        <v>10</v>
      </c>
    </row>
    <row r="13" spans="1:73" ht="14.45" customHeight="1">
      <c r="B13" s="24"/>
      <c r="C13" s="27"/>
      <c r="D13" s="31" t="s">
        <v>30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1" t="s">
        <v>28</v>
      </c>
      <c r="AL13" s="27"/>
      <c r="AM13" s="27"/>
      <c r="AN13" s="33" t="s">
        <v>31</v>
      </c>
      <c r="AO13" s="27"/>
      <c r="AP13" s="27"/>
      <c r="AQ13" s="25"/>
      <c r="BE13" s="201"/>
      <c r="BS13" s="20" t="s">
        <v>10</v>
      </c>
    </row>
    <row r="14" spans="1:73">
      <c r="B14" s="24"/>
      <c r="C14" s="27"/>
      <c r="D14" s="27"/>
      <c r="E14" s="205" t="s">
        <v>31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31" t="s">
        <v>29</v>
      </c>
      <c r="AL14" s="27"/>
      <c r="AM14" s="27"/>
      <c r="AN14" s="33" t="s">
        <v>31</v>
      </c>
      <c r="AO14" s="27"/>
      <c r="AP14" s="27"/>
      <c r="AQ14" s="25"/>
      <c r="BE14" s="201"/>
      <c r="BS14" s="20" t="s">
        <v>10</v>
      </c>
    </row>
    <row r="15" spans="1:73" ht="6.95" customHeight="1">
      <c r="B15" s="24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5"/>
      <c r="BE15" s="201"/>
      <c r="BS15" s="20" t="s">
        <v>7</v>
      </c>
    </row>
    <row r="16" spans="1:73" ht="14.45" customHeight="1">
      <c r="B16" s="24"/>
      <c r="C16" s="27"/>
      <c r="D16" s="31" t="s">
        <v>32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1" t="s">
        <v>28</v>
      </c>
      <c r="AL16" s="27"/>
      <c r="AM16" s="27"/>
      <c r="AN16" s="29" t="s">
        <v>21</v>
      </c>
      <c r="AO16" s="27"/>
      <c r="AP16" s="27"/>
      <c r="AQ16" s="25"/>
      <c r="BE16" s="201"/>
      <c r="BS16" s="20" t="s">
        <v>7</v>
      </c>
    </row>
    <row r="17" spans="2:71" ht="18.399999999999999" customHeight="1">
      <c r="B17" s="24"/>
      <c r="C17" s="27"/>
      <c r="D17" s="27"/>
      <c r="E17" s="29" t="s">
        <v>24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1" t="s">
        <v>29</v>
      </c>
      <c r="AL17" s="27"/>
      <c r="AM17" s="27"/>
      <c r="AN17" s="29" t="s">
        <v>21</v>
      </c>
      <c r="AO17" s="27"/>
      <c r="AP17" s="27"/>
      <c r="AQ17" s="25"/>
      <c r="BE17" s="201"/>
      <c r="BS17" s="20" t="s">
        <v>7</v>
      </c>
    </row>
    <row r="18" spans="2:71" ht="6.95" customHeight="1">
      <c r="B18" s="24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5"/>
      <c r="BE18" s="201"/>
      <c r="BS18" s="20" t="s">
        <v>33</v>
      </c>
    </row>
    <row r="19" spans="2:71" ht="14.45" customHeight="1">
      <c r="B19" s="24"/>
      <c r="C19" s="27"/>
      <c r="D19" s="31" t="s">
        <v>34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31" t="s">
        <v>28</v>
      </c>
      <c r="AL19" s="27"/>
      <c r="AM19" s="27"/>
      <c r="AN19" s="29" t="s">
        <v>21</v>
      </c>
      <c r="AO19" s="27"/>
      <c r="AP19" s="27"/>
      <c r="AQ19" s="25"/>
      <c r="BE19" s="201"/>
      <c r="BS19" s="20" t="s">
        <v>33</v>
      </c>
    </row>
    <row r="20" spans="2:71" ht="18.399999999999999" customHeight="1">
      <c r="B20" s="24"/>
      <c r="C20" s="27"/>
      <c r="D20" s="27"/>
      <c r="E20" s="29" t="s">
        <v>24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31" t="s">
        <v>29</v>
      </c>
      <c r="AL20" s="27"/>
      <c r="AM20" s="27"/>
      <c r="AN20" s="29" t="s">
        <v>21</v>
      </c>
      <c r="AO20" s="27"/>
      <c r="AP20" s="27"/>
      <c r="AQ20" s="25"/>
      <c r="BE20" s="201"/>
    </row>
    <row r="21" spans="2:71" ht="6.95" customHeight="1">
      <c r="B21" s="24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5"/>
      <c r="BE21" s="201"/>
    </row>
    <row r="22" spans="2:71">
      <c r="B22" s="24"/>
      <c r="C22" s="27"/>
      <c r="D22" s="31" t="s">
        <v>35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5"/>
      <c r="BE22" s="201"/>
    </row>
    <row r="23" spans="2:71" ht="16.5" customHeight="1">
      <c r="B23" s="24"/>
      <c r="C23" s="27"/>
      <c r="D23" s="27"/>
      <c r="E23" s="207" t="s">
        <v>21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7"/>
      <c r="AP23" s="27"/>
      <c r="AQ23" s="25"/>
      <c r="BE23" s="201"/>
    </row>
    <row r="24" spans="2:71" ht="6.95" customHeight="1">
      <c r="B24" s="24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5"/>
      <c r="BE24" s="201"/>
    </row>
    <row r="25" spans="2:71" ht="6.95" customHeight="1">
      <c r="B25" s="24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7"/>
      <c r="AQ25" s="25"/>
      <c r="BE25" s="201"/>
    </row>
    <row r="26" spans="2:71" ht="14.45" customHeight="1">
      <c r="B26" s="24"/>
      <c r="C26" s="27"/>
      <c r="D26" s="35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8">
        <f>ROUND(AG87,2)</f>
        <v>0</v>
      </c>
      <c r="AL26" s="203"/>
      <c r="AM26" s="203"/>
      <c r="AN26" s="203"/>
      <c r="AO26" s="203"/>
      <c r="AP26" s="27"/>
      <c r="AQ26" s="25"/>
      <c r="BE26" s="201"/>
    </row>
    <row r="27" spans="2:71" ht="14.45" customHeight="1">
      <c r="B27" s="24"/>
      <c r="C27" s="27"/>
      <c r="D27" s="35" t="s">
        <v>37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08">
        <f>ROUND(AG100,2)</f>
        <v>0</v>
      </c>
      <c r="AL27" s="208"/>
      <c r="AM27" s="208"/>
      <c r="AN27" s="208"/>
      <c r="AO27" s="208"/>
      <c r="AP27" s="27"/>
      <c r="AQ27" s="25"/>
      <c r="BE27" s="201"/>
    </row>
    <row r="28" spans="2:71" s="1" customFormat="1" ht="6.9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/>
      <c r="BE28" s="201"/>
    </row>
    <row r="29" spans="2:71" s="1" customFormat="1" ht="25.9" customHeight="1">
      <c r="B29" s="36"/>
      <c r="C29" s="37"/>
      <c r="D29" s="39" t="s">
        <v>38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209">
        <f>ROUND(AK26+AK27,2)</f>
        <v>0</v>
      </c>
      <c r="AL29" s="210"/>
      <c r="AM29" s="210"/>
      <c r="AN29" s="210"/>
      <c r="AO29" s="210"/>
      <c r="AP29" s="37"/>
      <c r="AQ29" s="38"/>
      <c r="BE29" s="201"/>
    </row>
    <row r="30" spans="2:71" s="1" customFormat="1" ht="6.95" customHeight="1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/>
      <c r="BE30" s="201"/>
    </row>
    <row r="31" spans="2:71" s="2" customFormat="1" ht="14.45" customHeight="1">
      <c r="B31" s="41"/>
      <c r="C31" s="42"/>
      <c r="D31" s="43" t="s">
        <v>39</v>
      </c>
      <c r="E31" s="42"/>
      <c r="F31" s="43" t="s">
        <v>40</v>
      </c>
      <c r="G31" s="42"/>
      <c r="H31" s="42"/>
      <c r="I31" s="42"/>
      <c r="J31" s="42"/>
      <c r="K31" s="42"/>
      <c r="L31" s="211">
        <v>0.2</v>
      </c>
      <c r="M31" s="212"/>
      <c r="N31" s="212"/>
      <c r="O31" s="212"/>
      <c r="P31" s="42"/>
      <c r="Q31" s="42"/>
      <c r="R31" s="42"/>
      <c r="S31" s="42"/>
      <c r="T31" s="45" t="s">
        <v>41</v>
      </c>
      <c r="U31" s="42"/>
      <c r="V31" s="42"/>
      <c r="W31" s="213">
        <f>ROUND(AZ87+SUM(CD101:CD107),2)</f>
        <v>0</v>
      </c>
      <c r="X31" s="212"/>
      <c r="Y31" s="212"/>
      <c r="Z31" s="212"/>
      <c r="AA31" s="212"/>
      <c r="AB31" s="212"/>
      <c r="AC31" s="212"/>
      <c r="AD31" s="212"/>
      <c r="AE31" s="212"/>
      <c r="AF31" s="42"/>
      <c r="AG31" s="42"/>
      <c r="AH31" s="42"/>
      <c r="AI31" s="42"/>
      <c r="AJ31" s="42"/>
      <c r="AK31" s="213">
        <f>ROUND(AV87+SUM(BY101:BY107),2)</f>
        <v>0</v>
      </c>
      <c r="AL31" s="212"/>
      <c r="AM31" s="212"/>
      <c r="AN31" s="212"/>
      <c r="AO31" s="212"/>
      <c r="AP31" s="42"/>
      <c r="AQ31" s="46"/>
      <c r="BE31" s="201"/>
    </row>
    <row r="32" spans="2:71" s="2" customFormat="1" ht="14.45" customHeight="1">
      <c r="B32" s="41"/>
      <c r="C32" s="42"/>
      <c r="D32" s="42"/>
      <c r="E32" s="42"/>
      <c r="F32" s="43" t="s">
        <v>42</v>
      </c>
      <c r="G32" s="42"/>
      <c r="H32" s="42"/>
      <c r="I32" s="42"/>
      <c r="J32" s="42"/>
      <c r="K32" s="42"/>
      <c r="L32" s="211">
        <v>0.2</v>
      </c>
      <c r="M32" s="212"/>
      <c r="N32" s="212"/>
      <c r="O32" s="212"/>
      <c r="P32" s="42"/>
      <c r="Q32" s="42"/>
      <c r="R32" s="42"/>
      <c r="S32" s="42"/>
      <c r="T32" s="45" t="s">
        <v>41</v>
      </c>
      <c r="U32" s="42"/>
      <c r="V32" s="42"/>
      <c r="W32" s="213">
        <f>ROUND(BA87+SUM(CE101:CE107),2)</f>
        <v>0</v>
      </c>
      <c r="X32" s="212"/>
      <c r="Y32" s="212"/>
      <c r="Z32" s="212"/>
      <c r="AA32" s="212"/>
      <c r="AB32" s="212"/>
      <c r="AC32" s="212"/>
      <c r="AD32" s="212"/>
      <c r="AE32" s="212"/>
      <c r="AF32" s="42"/>
      <c r="AG32" s="42"/>
      <c r="AH32" s="42"/>
      <c r="AI32" s="42"/>
      <c r="AJ32" s="42"/>
      <c r="AK32" s="213">
        <f>ROUND(AW87+SUM(BZ101:BZ107),2)</f>
        <v>0</v>
      </c>
      <c r="AL32" s="212"/>
      <c r="AM32" s="212"/>
      <c r="AN32" s="212"/>
      <c r="AO32" s="212"/>
      <c r="AP32" s="42"/>
      <c r="AQ32" s="46"/>
      <c r="BE32" s="201"/>
    </row>
    <row r="33" spans="2:57" s="2" customFormat="1" ht="14.45" hidden="1" customHeight="1">
      <c r="B33" s="41"/>
      <c r="C33" s="42"/>
      <c r="D33" s="42"/>
      <c r="E33" s="42"/>
      <c r="F33" s="43" t="s">
        <v>43</v>
      </c>
      <c r="G33" s="42"/>
      <c r="H33" s="42"/>
      <c r="I33" s="42"/>
      <c r="J33" s="42"/>
      <c r="K33" s="42"/>
      <c r="L33" s="211">
        <v>0.2</v>
      </c>
      <c r="M33" s="212"/>
      <c r="N33" s="212"/>
      <c r="O33" s="212"/>
      <c r="P33" s="42"/>
      <c r="Q33" s="42"/>
      <c r="R33" s="42"/>
      <c r="S33" s="42"/>
      <c r="T33" s="45" t="s">
        <v>41</v>
      </c>
      <c r="U33" s="42"/>
      <c r="V33" s="42"/>
      <c r="W33" s="213">
        <f>ROUND(BB87+SUM(CF101:CF107),2)</f>
        <v>0</v>
      </c>
      <c r="X33" s="212"/>
      <c r="Y33" s="212"/>
      <c r="Z33" s="212"/>
      <c r="AA33" s="212"/>
      <c r="AB33" s="212"/>
      <c r="AC33" s="212"/>
      <c r="AD33" s="212"/>
      <c r="AE33" s="212"/>
      <c r="AF33" s="42"/>
      <c r="AG33" s="42"/>
      <c r="AH33" s="42"/>
      <c r="AI33" s="42"/>
      <c r="AJ33" s="42"/>
      <c r="AK33" s="213">
        <v>0</v>
      </c>
      <c r="AL33" s="212"/>
      <c r="AM33" s="212"/>
      <c r="AN33" s="212"/>
      <c r="AO33" s="212"/>
      <c r="AP33" s="42"/>
      <c r="AQ33" s="46"/>
      <c r="BE33" s="201"/>
    </row>
    <row r="34" spans="2:57" s="2" customFormat="1" ht="14.45" hidden="1" customHeight="1">
      <c r="B34" s="41"/>
      <c r="C34" s="42"/>
      <c r="D34" s="42"/>
      <c r="E34" s="42"/>
      <c r="F34" s="43" t="s">
        <v>44</v>
      </c>
      <c r="G34" s="42"/>
      <c r="H34" s="42"/>
      <c r="I34" s="42"/>
      <c r="J34" s="42"/>
      <c r="K34" s="42"/>
      <c r="L34" s="211">
        <v>0.2</v>
      </c>
      <c r="M34" s="212"/>
      <c r="N34" s="212"/>
      <c r="O34" s="212"/>
      <c r="P34" s="42"/>
      <c r="Q34" s="42"/>
      <c r="R34" s="42"/>
      <c r="S34" s="42"/>
      <c r="T34" s="45" t="s">
        <v>41</v>
      </c>
      <c r="U34" s="42"/>
      <c r="V34" s="42"/>
      <c r="W34" s="213">
        <f>ROUND(BC87+SUM(CG101:CG107),2)</f>
        <v>0</v>
      </c>
      <c r="X34" s="212"/>
      <c r="Y34" s="212"/>
      <c r="Z34" s="212"/>
      <c r="AA34" s="212"/>
      <c r="AB34" s="212"/>
      <c r="AC34" s="212"/>
      <c r="AD34" s="212"/>
      <c r="AE34" s="212"/>
      <c r="AF34" s="42"/>
      <c r="AG34" s="42"/>
      <c r="AH34" s="42"/>
      <c r="AI34" s="42"/>
      <c r="AJ34" s="42"/>
      <c r="AK34" s="213">
        <v>0</v>
      </c>
      <c r="AL34" s="212"/>
      <c r="AM34" s="212"/>
      <c r="AN34" s="212"/>
      <c r="AO34" s="212"/>
      <c r="AP34" s="42"/>
      <c r="AQ34" s="46"/>
      <c r="BE34" s="201"/>
    </row>
    <row r="35" spans="2:57" s="2" customFormat="1" ht="14.45" hidden="1" customHeight="1">
      <c r="B35" s="41"/>
      <c r="C35" s="42"/>
      <c r="D35" s="42"/>
      <c r="E35" s="42"/>
      <c r="F35" s="43" t="s">
        <v>45</v>
      </c>
      <c r="G35" s="42"/>
      <c r="H35" s="42"/>
      <c r="I35" s="42"/>
      <c r="J35" s="42"/>
      <c r="K35" s="42"/>
      <c r="L35" s="211">
        <v>0</v>
      </c>
      <c r="M35" s="212"/>
      <c r="N35" s="212"/>
      <c r="O35" s="212"/>
      <c r="P35" s="42"/>
      <c r="Q35" s="42"/>
      <c r="R35" s="42"/>
      <c r="S35" s="42"/>
      <c r="T35" s="45" t="s">
        <v>41</v>
      </c>
      <c r="U35" s="42"/>
      <c r="V35" s="42"/>
      <c r="W35" s="213">
        <f>ROUND(BD87+SUM(CH101:CH107),2)</f>
        <v>0</v>
      </c>
      <c r="X35" s="212"/>
      <c r="Y35" s="212"/>
      <c r="Z35" s="212"/>
      <c r="AA35" s="212"/>
      <c r="AB35" s="212"/>
      <c r="AC35" s="212"/>
      <c r="AD35" s="212"/>
      <c r="AE35" s="212"/>
      <c r="AF35" s="42"/>
      <c r="AG35" s="42"/>
      <c r="AH35" s="42"/>
      <c r="AI35" s="42"/>
      <c r="AJ35" s="42"/>
      <c r="AK35" s="213">
        <v>0</v>
      </c>
      <c r="AL35" s="212"/>
      <c r="AM35" s="212"/>
      <c r="AN35" s="212"/>
      <c r="AO35" s="212"/>
      <c r="AP35" s="42"/>
      <c r="AQ35" s="46"/>
    </row>
    <row r="36" spans="2:57" s="1" customFormat="1" ht="6.95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</row>
    <row r="37" spans="2:57" s="1" customFormat="1" ht="25.9" customHeight="1">
      <c r="B37" s="36"/>
      <c r="C37" s="47"/>
      <c r="D37" s="48" t="s">
        <v>46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47</v>
      </c>
      <c r="U37" s="49"/>
      <c r="V37" s="49"/>
      <c r="W37" s="49"/>
      <c r="X37" s="214" t="s">
        <v>48</v>
      </c>
      <c r="Y37" s="215"/>
      <c r="Z37" s="215"/>
      <c r="AA37" s="215"/>
      <c r="AB37" s="215"/>
      <c r="AC37" s="49"/>
      <c r="AD37" s="49"/>
      <c r="AE37" s="49"/>
      <c r="AF37" s="49"/>
      <c r="AG37" s="49"/>
      <c r="AH37" s="49"/>
      <c r="AI37" s="49"/>
      <c r="AJ37" s="49"/>
      <c r="AK37" s="216">
        <f>SUM(AK29:AK35)</f>
        <v>0</v>
      </c>
      <c r="AL37" s="215"/>
      <c r="AM37" s="215"/>
      <c r="AN37" s="215"/>
      <c r="AO37" s="217"/>
      <c r="AP37" s="47"/>
      <c r="AQ37" s="38"/>
    </row>
    <row r="38" spans="2:57" s="1" customFormat="1" ht="14.45" customHeight="1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</row>
    <row r="39" spans="2:57" ht="13.5">
      <c r="B39" s="24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5"/>
    </row>
    <row r="40" spans="2:57" ht="13.5">
      <c r="B40" s="24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5"/>
    </row>
    <row r="41" spans="2:57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5"/>
    </row>
    <row r="42" spans="2:57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5"/>
    </row>
    <row r="43" spans="2:57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5"/>
    </row>
    <row r="44" spans="2:57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5"/>
    </row>
    <row r="45" spans="2:57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5"/>
    </row>
    <row r="46" spans="2:57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5"/>
    </row>
    <row r="47" spans="2:57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5"/>
    </row>
    <row r="48" spans="2:57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5"/>
    </row>
    <row r="49" spans="2:43" s="1" customFormat="1">
      <c r="B49" s="36"/>
      <c r="C49" s="37"/>
      <c r="D49" s="51" t="s">
        <v>49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37"/>
      <c r="AB49" s="37"/>
      <c r="AC49" s="51" t="s">
        <v>50</v>
      </c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3"/>
      <c r="AP49" s="37"/>
      <c r="AQ49" s="38"/>
    </row>
    <row r="50" spans="2:43" ht="13.5">
      <c r="B50" s="24"/>
      <c r="C50" s="27"/>
      <c r="D50" s="54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55"/>
      <c r="AA50" s="27"/>
      <c r="AB50" s="27"/>
      <c r="AC50" s="54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55"/>
      <c r="AP50" s="27"/>
      <c r="AQ50" s="25"/>
    </row>
    <row r="51" spans="2:43" ht="13.5">
      <c r="B51" s="24"/>
      <c r="C51" s="27"/>
      <c r="D51" s="54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55"/>
      <c r="AA51" s="27"/>
      <c r="AB51" s="27"/>
      <c r="AC51" s="54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55"/>
      <c r="AP51" s="27"/>
      <c r="AQ51" s="25"/>
    </row>
    <row r="52" spans="2:43" ht="13.5">
      <c r="B52" s="24"/>
      <c r="C52" s="27"/>
      <c r="D52" s="54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55"/>
      <c r="AA52" s="27"/>
      <c r="AB52" s="27"/>
      <c r="AC52" s="54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55"/>
      <c r="AP52" s="27"/>
      <c r="AQ52" s="25"/>
    </row>
    <row r="53" spans="2:43" ht="13.5">
      <c r="B53" s="24"/>
      <c r="C53" s="27"/>
      <c r="D53" s="54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55"/>
      <c r="AA53" s="27"/>
      <c r="AB53" s="27"/>
      <c r="AC53" s="54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55"/>
      <c r="AP53" s="27"/>
      <c r="AQ53" s="25"/>
    </row>
    <row r="54" spans="2:43" ht="13.5">
      <c r="B54" s="24"/>
      <c r="C54" s="27"/>
      <c r="D54" s="54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55"/>
      <c r="AA54" s="27"/>
      <c r="AB54" s="27"/>
      <c r="AC54" s="54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55"/>
      <c r="AP54" s="27"/>
      <c r="AQ54" s="25"/>
    </row>
    <row r="55" spans="2:43" ht="13.5">
      <c r="B55" s="24"/>
      <c r="C55" s="27"/>
      <c r="D55" s="54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55"/>
      <c r="AA55" s="27"/>
      <c r="AB55" s="27"/>
      <c r="AC55" s="54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55"/>
      <c r="AP55" s="27"/>
      <c r="AQ55" s="25"/>
    </row>
    <row r="56" spans="2:43" ht="13.5">
      <c r="B56" s="24"/>
      <c r="C56" s="27"/>
      <c r="D56" s="54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55"/>
      <c r="AA56" s="27"/>
      <c r="AB56" s="27"/>
      <c r="AC56" s="54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55"/>
      <c r="AP56" s="27"/>
      <c r="AQ56" s="25"/>
    </row>
    <row r="57" spans="2:43" ht="13.5">
      <c r="B57" s="24"/>
      <c r="C57" s="27"/>
      <c r="D57" s="5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55"/>
      <c r="AA57" s="27"/>
      <c r="AB57" s="27"/>
      <c r="AC57" s="54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55"/>
      <c r="AP57" s="27"/>
      <c r="AQ57" s="25"/>
    </row>
    <row r="58" spans="2:43" s="1" customFormat="1">
      <c r="B58" s="36"/>
      <c r="C58" s="37"/>
      <c r="D58" s="56" t="s">
        <v>51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 t="s">
        <v>52</v>
      </c>
      <c r="S58" s="57"/>
      <c r="T58" s="57"/>
      <c r="U58" s="57"/>
      <c r="V58" s="57"/>
      <c r="W58" s="57"/>
      <c r="X58" s="57"/>
      <c r="Y58" s="57"/>
      <c r="Z58" s="59"/>
      <c r="AA58" s="37"/>
      <c r="AB58" s="37"/>
      <c r="AC58" s="56" t="s">
        <v>51</v>
      </c>
      <c r="AD58" s="57"/>
      <c r="AE58" s="57"/>
      <c r="AF58" s="57"/>
      <c r="AG58" s="57"/>
      <c r="AH58" s="57"/>
      <c r="AI58" s="57"/>
      <c r="AJ58" s="57"/>
      <c r="AK58" s="57"/>
      <c r="AL58" s="57"/>
      <c r="AM58" s="58" t="s">
        <v>52</v>
      </c>
      <c r="AN58" s="57"/>
      <c r="AO58" s="59"/>
      <c r="AP58" s="37"/>
      <c r="AQ58" s="38"/>
    </row>
    <row r="59" spans="2:43" ht="13.5">
      <c r="B59" s="24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5"/>
    </row>
    <row r="60" spans="2:43" s="1" customFormat="1">
      <c r="B60" s="36"/>
      <c r="C60" s="37"/>
      <c r="D60" s="51" t="s">
        <v>53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37"/>
      <c r="AB60" s="37"/>
      <c r="AC60" s="51" t="s">
        <v>54</v>
      </c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3"/>
      <c r="AP60" s="37"/>
      <c r="AQ60" s="38"/>
    </row>
    <row r="61" spans="2:43" ht="13.5">
      <c r="B61" s="24"/>
      <c r="C61" s="27"/>
      <c r="D61" s="54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55"/>
      <c r="AA61" s="27"/>
      <c r="AB61" s="27"/>
      <c r="AC61" s="54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55"/>
      <c r="AP61" s="27"/>
      <c r="AQ61" s="25"/>
    </row>
    <row r="62" spans="2:43" ht="13.5">
      <c r="B62" s="24"/>
      <c r="C62" s="27"/>
      <c r="D62" s="54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55"/>
      <c r="AA62" s="27"/>
      <c r="AB62" s="27"/>
      <c r="AC62" s="54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55"/>
      <c r="AP62" s="27"/>
      <c r="AQ62" s="25"/>
    </row>
    <row r="63" spans="2:43" ht="13.5">
      <c r="B63" s="24"/>
      <c r="C63" s="27"/>
      <c r="D63" s="54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55"/>
      <c r="AA63" s="27"/>
      <c r="AB63" s="27"/>
      <c r="AC63" s="54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55"/>
      <c r="AP63" s="27"/>
      <c r="AQ63" s="25"/>
    </row>
    <row r="64" spans="2:43" ht="13.5">
      <c r="B64" s="24"/>
      <c r="C64" s="27"/>
      <c r="D64" s="54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55"/>
      <c r="AA64" s="27"/>
      <c r="AB64" s="27"/>
      <c r="AC64" s="54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55"/>
      <c r="AP64" s="27"/>
      <c r="AQ64" s="25"/>
    </row>
    <row r="65" spans="2:43" ht="13.5">
      <c r="B65" s="24"/>
      <c r="C65" s="27"/>
      <c r="D65" s="54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55"/>
      <c r="AA65" s="27"/>
      <c r="AB65" s="27"/>
      <c r="AC65" s="54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55"/>
      <c r="AP65" s="27"/>
      <c r="AQ65" s="25"/>
    </row>
    <row r="66" spans="2:43" ht="13.5">
      <c r="B66" s="24"/>
      <c r="C66" s="27"/>
      <c r="D66" s="54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55"/>
      <c r="AA66" s="27"/>
      <c r="AB66" s="27"/>
      <c r="AC66" s="54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55"/>
      <c r="AP66" s="27"/>
      <c r="AQ66" s="25"/>
    </row>
    <row r="67" spans="2:43" ht="13.5">
      <c r="B67" s="24"/>
      <c r="C67" s="27"/>
      <c r="D67" s="54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55"/>
      <c r="AA67" s="27"/>
      <c r="AB67" s="27"/>
      <c r="AC67" s="54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55"/>
      <c r="AP67" s="27"/>
      <c r="AQ67" s="25"/>
    </row>
    <row r="68" spans="2:43" ht="13.5">
      <c r="B68" s="24"/>
      <c r="C68" s="27"/>
      <c r="D68" s="54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55"/>
      <c r="AA68" s="27"/>
      <c r="AB68" s="27"/>
      <c r="AC68" s="54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55"/>
      <c r="AP68" s="27"/>
      <c r="AQ68" s="25"/>
    </row>
    <row r="69" spans="2:43" s="1" customFormat="1">
      <c r="B69" s="36"/>
      <c r="C69" s="37"/>
      <c r="D69" s="56" t="s">
        <v>51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8" t="s">
        <v>52</v>
      </c>
      <c r="S69" s="57"/>
      <c r="T69" s="57"/>
      <c r="U69" s="57"/>
      <c r="V69" s="57"/>
      <c r="W69" s="57"/>
      <c r="X69" s="57"/>
      <c r="Y69" s="57"/>
      <c r="Z69" s="59"/>
      <c r="AA69" s="37"/>
      <c r="AB69" s="37"/>
      <c r="AC69" s="56" t="s">
        <v>51</v>
      </c>
      <c r="AD69" s="57"/>
      <c r="AE69" s="57"/>
      <c r="AF69" s="57"/>
      <c r="AG69" s="57"/>
      <c r="AH69" s="57"/>
      <c r="AI69" s="57"/>
      <c r="AJ69" s="57"/>
      <c r="AK69" s="57"/>
      <c r="AL69" s="57"/>
      <c r="AM69" s="58" t="s">
        <v>52</v>
      </c>
      <c r="AN69" s="57"/>
      <c r="AO69" s="59"/>
      <c r="AP69" s="37"/>
      <c r="AQ69" s="38"/>
    </row>
    <row r="70" spans="2:43" s="1" customFormat="1" ht="6.95" customHeight="1"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</row>
    <row r="71" spans="2:43" s="1" customFormat="1" ht="6.9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2"/>
    </row>
    <row r="75" spans="2:43" s="1" customFormat="1" ht="6.95" customHeight="1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5"/>
    </row>
    <row r="76" spans="2:43" s="1" customFormat="1" ht="36.950000000000003" customHeight="1">
      <c r="B76" s="36"/>
      <c r="C76" s="198" t="s">
        <v>55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38"/>
    </row>
    <row r="77" spans="2:43" s="3" customFormat="1" ht="14.45" customHeight="1">
      <c r="B77" s="66"/>
      <c r="C77" s="31" t="s">
        <v>15</v>
      </c>
      <c r="D77" s="67"/>
      <c r="E77" s="67"/>
      <c r="F77" s="67"/>
      <c r="G77" s="67"/>
      <c r="H77" s="67"/>
      <c r="I77" s="67"/>
      <c r="J77" s="67"/>
      <c r="K77" s="67"/>
      <c r="L77" s="67" t="str">
        <f>K5</f>
        <v>BB18007</v>
      </c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8"/>
    </row>
    <row r="78" spans="2:43" s="4" customFormat="1" ht="36.950000000000003" customHeight="1">
      <c r="B78" s="69"/>
      <c r="C78" s="70" t="s">
        <v>18</v>
      </c>
      <c r="D78" s="71"/>
      <c r="E78" s="71"/>
      <c r="F78" s="71"/>
      <c r="G78" s="71"/>
      <c r="H78" s="71"/>
      <c r="I78" s="71"/>
      <c r="J78" s="71"/>
      <c r="K78" s="71"/>
      <c r="L78" s="218" t="str">
        <f>K6</f>
        <v>REKONŠTRUKCIA II/584 TÁLE - BYSTRÁ, III/2373 DOLNÁ LEHOTA - MOSTY</v>
      </c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71"/>
      <c r="AQ78" s="72"/>
    </row>
    <row r="79" spans="2:43" s="1" customFormat="1" ht="6.95" customHeight="1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2:43" s="1" customFormat="1">
      <c r="B80" s="36"/>
      <c r="C80" s="31" t="s">
        <v>23</v>
      </c>
      <c r="D80" s="37"/>
      <c r="E80" s="37"/>
      <c r="F80" s="37"/>
      <c r="G80" s="37"/>
      <c r="H80" s="37"/>
      <c r="I80" s="37"/>
      <c r="J80" s="37"/>
      <c r="K80" s="37"/>
      <c r="L80" s="73" t="str">
        <f>IF(K8="","",K8)</f>
        <v xml:space="preserve"> </v>
      </c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1" t="s">
        <v>25</v>
      </c>
      <c r="AJ80" s="37"/>
      <c r="AK80" s="37"/>
      <c r="AL80" s="37"/>
      <c r="AM80" s="74" t="str">
        <f>IF(AN8= "","",AN8)</f>
        <v>18. 6. 2018</v>
      </c>
      <c r="AN80" s="37"/>
      <c r="AO80" s="37"/>
      <c r="AP80" s="37"/>
      <c r="AQ80" s="38"/>
    </row>
    <row r="81" spans="1:76" s="1" customFormat="1" ht="6.95" customHeight="1"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</row>
    <row r="82" spans="1:76" s="1" customFormat="1">
      <c r="B82" s="36"/>
      <c r="C82" s="31" t="s">
        <v>27</v>
      </c>
      <c r="D82" s="37"/>
      <c r="E82" s="37"/>
      <c r="F82" s="37"/>
      <c r="G82" s="37"/>
      <c r="H82" s="37"/>
      <c r="I82" s="37"/>
      <c r="J82" s="37"/>
      <c r="K82" s="37"/>
      <c r="L82" s="67" t="str">
        <f>IF(E11= "","",E11)</f>
        <v xml:space="preserve"> </v>
      </c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1" t="s">
        <v>32</v>
      </c>
      <c r="AJ82" s="37"/>
      <c r="AK82" s="37"/>
      <c r="AL82" s="37"/>
      <c r="AM82" s="220" t="str">
        <f>IF(E17="","",E17)</f>
        <v xml:space="preserve"> </v>
      </c>
      <c r="AN82" s="220"/>
      <c r="AO82" s="220"/>
      <c r="AP82" s="220"/>
      <c r="AQ82" s="38"/>
      <c r="AS82" s="221" t="s">
        <v>56</v>
      </c>
      <c r="AT82" s="222"/>
      <c r="AU82" s="75"/>
      <c r="AV82" s="75"/>
      <c r="AW82" s="75"/>
      <c r="AX82" s="75"/>
      <c r="AY82" s="75"/>
      <c r="AZ82" s="75"/>
      <c r="BA82" s="75"/>
      <c r="BB82" s="75"/>
      <c r="BC82" s="75"/>
      <c r="BD82" s="76"/>
    </row>
    <row r="83" spans="1:76" s="1" customFormat="1">
      <c r="B83" s="36"/>
      <c r="C83" s="31" t="s">
        <v>30</v>
      </c>
      <c r="D83" s="37"/>
      <c r="E83" s="37"/>
      <c r="F83" s="37"/>
      <c r="G83" s="37"/>
      <c r="H83" s="37"/>
      <c r="I83" s="37"/>
      <c r="J83" s="37"/>
      <c r="K83" s="37"/>
      <c r="L83" s="67" t="str">
        <f>IF(E14= "Vyplň údaj","",E14)</f>
        <v/>
      </c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1" t="s">
        <v>34</v>
      </c>
      <c r="AJ83" s="37"/>
      <c r="AK83" s="37"/>
      <c r="AL83" s="37"/>
      <c r="AM83" s="220" t="str">
        <f>IF(E20="","",E20)</f>
        <v xml:space="preserve"> </v>
      </c>
      <c r="AN83" s="220"/>
      <c r="AO83" s="220"/>
      <c r="AP83" s="220"/>
      <c r="AQ83" s="38"/>
      <c r="AS83" s="223"/>
      <c r="AT83" s="224"/>
      <c r="AU83" s="77"/>
      <c r="AV83" s="77"/>
      <c r="AW83" s="77"/>
      <c r="AX83" s="77"/>
      <c r="AY83" s="77"/>
      <c r="AZ83" s="77"/>
      <c r="BA83" s="77"/>
      <c r="BB83" s="77"/>
      <c r="BC83" s="77"/>
      <c r="BD83" s="78"/>
    </row>
    <row r="84" spans="1:76" s="1" customFormat="1" ht="10.9" customHeight="1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8"/>
      <c r="AS84" s="225"/>
      <c r="AT84" s="226"/>
      <c r="AU84" s="37"/>
      <c r="AV84" s="37"/>
      <c r="AW84" s="37"/>
      <c r="AX84" s="37"/>
      <c r="AY84" s="37"/>
      <c r="AZ84" s="37"/>
      <c r="BA84" s="37"/>
      <c r="BB84" s="37"/>
      <c r="BC84" s="37"/>
      <c r="BD84" s="79"/>
    </row>
    <row r="85" spans="1:76" s="1" customFormat="1" ht="29.25" customHeight="1">
      <c r="B85" s="36"/>
      <c r="C85" s="227" t="s">
        <v>57</v>
      </c>
      <c r="D85" s="228"/>
      <c r="E85" s="228"/>
      <c r="F85" s="228"/>
      <c r="G85" s="228"/>
      <c r="H85" s="80"/>
      <c r="I85" s="229" t="s">
        <v>58</v>
      </c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9" t="s">
        <v>59</v>
      </c>
      <c r="AH85" s="228"/>
      <c r="AI85" s="228"/>
      <c r="AJ85" s="228"/>
      <c r="AK85" s="228"/>
      <c r="AL85" s="228"/>
      <c r="AM85" s="228"/>
      <c r="AN85" s="229" t="s">
        <v>60</v>
      </c>
      <c r="AO85" s="228"/>
      <c r="AP85" s="230"/>
      <c r="AQ85" s="38"/>
      <c r="AS85" s="81" t="s">
        <v>61</v>
      </c>
      <c r="AT85" s="82" t="s">
        <v>62</v>
      </c>
      <c r="AU85" s="82" t="s">
        <v>63</v>
      </c>
      <c r="AV85" s="82" t="s">
        <v>64</v>
      </c>
      <c r="AW85" s="82" t="s">
        <v>65</v>
      </c>
      <c r="AX85" s="82" t="s">
        <v>66</v>
      </c>
      <c r="AY85" s="82" t="s">
        <v>67</v>
      </c>
      <c r="AZ85" s="82" t="s">
        <v>68</v>
      </c>
      <c r="BA85" s="82" t="s">
        <v>69</v>
      </c>
      <c r="BB85" s="82" t="s">
        <v>70</v>
      </c>
      <c r="BC85" s="82" t="s">
        <v>71</v>
      </c>
      <c r="BD85" s="83" t="s">
        <v>72</v>
      </c>
    </row>
    <row r="86" spans="1:76" s="1" customFormat="1" ht="10.9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8"/>
      <c r="AS86" s="84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3"/>
    </row>
    <row r="87" spans="1:76" s="4" customFormat="1" ht="32.450000000000003" customHeight="1">
      <c r="B87" s="69"/>
      <c r="C87" s="85" t="s">
        <v>73</v>
      </c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238">
        <f>ROUND(SUM(AG88:AG98),2)</f>
        <v>0</v>
      </c>
      <c r="AH87" s="238"/>
      <c r="AI87" s="238"/>
      <c r="AJ87" s="238"/>
      <c r="AK87" s="238"/>
      <c r="AL87" s="238"/>
      <c r="AM87" s="238"/>
      <c r="AN87" s="239">
        <f t="shared" ref="AN87:AN98" si="0">SUM(AG87,AT87)</f>
        <v>0</v>
      </c>
      <c r="AO87" s="239"/>
      <c r="AP87" s="239"/>
      <c r="AQ87" s="72"/>
      <c r="AS87" s="87">
        <f>ROUND(SUM(AS88:AS98),2)</f>
        <v>0</v>
      </c>
      <c r="AT87" s="88">
        <f t="shared" ref="AT87:AT98" si="1">ROUND(SUM(AV87:AW87),2)</f>
        <v>0</v>
      </c>
      <c r="AU87" s="89">
        <f>ROUND(SUM(AU88:AU98),5)</f>
        <v>0</v>
      </c>
      <c r="AV87" s="88">
        <f>ROUND(AZ87*L31,2)</f>
        <v>0</v>
      </c>
      <c r="AW87" s="88">
        <f>ROUND(BA87*L32,2)</f>
        <v>0</v>
      </c>
      <c r="AX87" s="88">
        <f>ROUND(BB87*L31,2)</f>
        <v>0</v>
      </c>
      <c r="AY87" s="88">
        <f>ROUND(BC87*L32,2)</f>
        <v>0</v>
      </c>
      <c r="AZ87" s="88">
        <f>ROUND(SUM(AZ88:AZ98),2)</f>
        <v>0</v>
      </c>
      <c r="BA87" s="88">
        <f>ROUND(SUM(BA88:BA98),2)</f>
        <v>0</v>
      </c>
      <c r="BB87" s="88">
        <f>ROUND(SUM(BB88:BB98),2)</f>
        <v>0</v>
      </c>
      <c r="BC87" s="88">
        <f>ROUND(SUM(BC88:BC98),2)</f>
        <v>0</v>
      </c>
      <c r="BD87" s="90">
        <f>ROUND(SUM(BD88:BD98),2)</f>
        <v>0</v>
      </c>
      <c r="BS87" s="91" t="s">
        <v>74</v>
      </c>
      <c r="BT87" s="91" t="s">
        <v>75</v>
      </c>
      <c r="BU87" s="92" t="s">
        <v>76</v>
      </c>
      <c r="BV87" s="91" t="s">
        <v>77</v>
      </c>
      <c r="BW87" s="91" t="s">
        <v>78</v>
      </c>
      <c r="BX87" s="91" t="s">
        <v>79</v>
      </c>
    </row>
    <row r="88" spans="1:76" s="5" customFormat="1" ht="31.5" customHeight="1">
      <c r="A88" s="93" t="s">
        <v>80</v>
      </c>
      <c r="B88" s="94"/>
      <c r="C88" s="95"/>
      <c r="D88" s="233" t="s">
        <v>81</v>
      </c>
      <c r="E88" s="233"/>
      <c r="F88" s="233"/>
      <c r="G88" s="233"/>
      <c r="H88" s="233"/>
      <c r="I88" s="96"/>
      <c r="J88" s="233" t="s">
        <v>82</v>
      </c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1">
        <f>'237301 - SO M 2373-01 Mos...'!M30</f>
        <v>0</v>
      </c>
      <c r="AH88" s="232"/>
      <c r="AI88" s="232"/>
      <c r="AJ88" s="232"/>
      <c r="AK88" s="232"/>
      <c r="AL88" s="232"/>
      <c r="AM88" s="232"/>
      <c r="AN88" s="231">
        <f t="shared" si="0"/>
        <v>0</v>
      </c>
      <c r="AO88" s="232"/>
      <c r="AP88" s="232"/>
      <c r="AQ88" s="97"/>
      <c r="AS88" s="98">
        <f>'237301 - SO M 2373-01 Mos...'!M28</f>
        <v>0</v>
      </c>
      <c r="AT88" s="99">
        <f t="shared" si="1"/>
        <v>0</v>
      </c>
      <c r="AU88" s="100">
        <f>'237301 - SO M 2373-01 Mos...'!W123</f>
        <v>0</v>
      </c>
      <c r="AV88" s="99">
        <f>'237301 - SO M 2373-01 Mos...'!M32</f>
        <v>0</v>
      </c>
      <c r="AW88" s="99">
        <f>'237301 - SO M 2373-01 Mos...'!M33</f>
        <v>0</v>
      </c>
      <c r="AX88" s="99">
        <f>'237301 - SO M 2373-01 Mos...'!M34</f>
        <v>0</v>
      </c>
      <c r="AY88" s="99">
        <f>'237301 - SO M 2373-01 Mos...'!M35</f>
        <v>0</v>
      </c>
      <c r="AZ88" s="99">
        <f>'237301 - SO M 2373-01 Mos...'!H32</f>
        <v>0</v>
      </c>
      <c r="BA88" s="99">
        <f>'237301 - SO M 2373-01 Mos...'!H33</f>
        <v>0</v>
      </c>
      <c r="BB88" s="99">
        <f>'237301 - SO M 2373-01 Mos...'!H34</f>
        <v>0</v>
      </c>
      <c r="BC88" s="99">
        <f>'237301 - SO M 2373-01 Mos...'!H35</f>
        <v>0</v>
      </c>
      <c r="BD88" s="101">
        <f>'237301 - SO M 2373-01 Mos...'!H36</f>
        <v>0</v>
      </c>
      <c r="BT88" s="102" t="s">
        <v>83</v>
      </c>
      <c r="BV88" s="102" t="s">
        <v>77</v>
      </c>
      <c r="BW88" s="102" t="s">
        <v>84</v>
      </c>
      <c r="BX88" s="102" t="s">
        <v>78</v>
      </c>
    </row>
    <row r="89" spans="1:76" s="5" customFormat="1" ht="31.5" customHeight="1">
      <c r="A89" s="93" t="s">
        <v>80</v>
      </c>
      <c r="B89" s="94"/>
      <c r="C89" s="95"/>
      <c r="D89" s="233" t="s">
        <v>85</v>
      </c>
      <c r="E89" s="233"/>
      <c r="F89" s="233"/>
      <c r="G89" s="233"/>
      <c r="H89" s="233"/>
      <c r="I89" s="96"/>
      <c r="J89" s="233" t="s">
        <v>86</v>
      </c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1">
        <f>'584040 - SO M 584-040 Mos...'!M30</f>
        <v>0</v>
      </c>
      <c r="AH89" s="232"/>
      <c r="AI89" s="232"/>
      <c r="AJ89" s="232"/>
      <c r="AK89" s="232"/>
      <c r="AL89" s="232"/>
      <c r="AM89" s="232"/>
      <c r="AN89" s="231">
        <f t="shared" si="0"/>
        <v>0</v>
      </c>
      <c r="AO89" s="232"/>
      <c r="AP89" s="232"/>
      <c r="AQ89" s="97"/>
      <c r="AS89" s="98">
        <f>'584040 - SO M 584-040 Mos...'!M28</f>
        <v>0</v>
      </c>
      <c r="AT89" s="99">
        <f t="shared" si="1"/>
        <v>0</v>
      </c>
      <c r="AU89" s="100">
        <f>'584040 - SO M 584-040 Mos...'!W126</f>
        <v>0</v>
      </c>
      <c r="AV89" s="99">
        <f>'584040 - SO M 584-040 Mos...'!M32</f>
        <v>0</v>
      </c>
      <c r="AW89" s="99">
        <f>'584040 - SO M 584-040 Mos...'!M33</f>
        <v>0</v>
      </c>
      <c r="AX89" s="99">
        <f>'584040 - SO M 584-040 Mos...'!M34</f>
        <v>0</v>
      </c>
      <c r="AY89" s="99">
        <f>'584040 - SO M 584-040 Mos...'!M35</f>
        <v>0</v>
      </c>
      <c r="AZ89" s="99">
        <f>'584040 - SO M 584-040 Mos...'!H32</f>
        <v>0</v>
      </c>
      <c r="BA89" s="99">
        <f>'584040 - SO M 584-040 Mos...'!H33</f>
        <v>0</v>
      </c>
      <c r="BB89" s="99">
        <f>'584040 - SO M 584-040 Mos...'!H34</f>
        <v>0</v>
      </c>
      <c r="BC89" s="99">
        <f>'584040 - SO M 584-040 Mos...'!H35</f>
        <v>0</v>
      </c>
      <c r="BD89" s="101">
        <f>'584040 - SO M 584-040 Mos...'!H36</f>
        <v>0</v>
      </c>
      <c r="BT89" s="102" t="s">
        <v>83</v>
      </c>
      <c r="BV89" s="102" t="s">
        <v>77</v>
      </c>
      <c r="BW89" s="102" t="s">
        <v>87</v>
      </c>
      <c r="BX89" s="102" t="s">
        <v>78</v>
      </c>
    </row>
    <row r="90" spans="1:76" s="5" customFormat="1" ht="31.5" customHeight="1">
      <c r="A90" s="93" t="s">
        <v>80</v>
      </c>
      <c r="B90" s="94"/>
      <c r="C90" s="95"/>
      <c r="D90" s="233" t="s">
        <v>88</v>
      </c>
      <c r="E90" s="233"/>
      <c r="F90" s="233"/>
      <c r="G90" s="233"/>
      <c r="H90" s="233"/>
      <c r="I90" s="96"/>
      <c r="J90" s="233" t="s">
        <v>89</v>
      </c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1">
        <f>'584044 - SO M 584-044 Mos...'!M30</f>
        <v>0</v>
      </c>
      <c r="AH90" s="232"/>
      <c r="AI90" s="232"/>
      <c r="AJ90" s="232"/>
      <c r="AK90" s="232"/>
      <c r="AL90" s="232"/>
      <c r="AM90" s="232"/>
      <c r="AN90" s="231">
        <f t="shared" si="0"/>
        <v>0</v>
      </c>
      <c r="AO90" s="232"/>
      <c r="AP90" s="232"/>
      <c r="AQ90" s="97"/>
      <c r="AS90" s="98">
        <f>'584044 - SO M 584-044 Mos...'!M28</f>
        <v>0</v>
      </c>
      <c r="AT90" s="99">
        <f t="shared" si="1"/>
        <v>0</v>
      </c>
      <c r="AU90" s="100">
        <f>'584044 - SO M 584-044 Mos...'!W125</f>
        <v>0</v>
      </c>
      <c r="AV90" s="99">
        <f>'584044 - SO M 584-044 Mos...'!M32</f>
        <v>0</v>
      </c>
      <c r="AW90" s="99">
        <f>'584044 - SO M 584-044 Mos...'!M33</f>
        <v>0</v>
      </c>
      <c r="AX90" s="99">
        <f>'584044 - SO M 584-044 Mos...'!M34</f>
        <v>0</v>
      </c>
      <c r="AY90" s="99">
        <f>'584044 - SO M 584-044 Mos...'!M35</f>
        <v>0</v>
      </c>
      <c r="AZ90" s="99">
        <f>'584044 - SO M 584-044 Mos...'!H32</f>
        <v>0</v>
      </c>
      <c r="BA90" s="99">
        <f>'584044 - SO M 584-044 Mos...'!H33</f>
        <v>0</v>
      </c>
      <c r="BB90" s="99">
        <f>'584044 - SO M 584-044 Mos...'!H34</f>
        <v>0</v>
      </c>
      <c r="BC90" s="99">
        <f>'584044 - SO M 584-044 Mos...'!H35</f>
        <v>0</v>
      </c>
      <c r="BD90" s="101">
        <f>'584044 - SO M 584-044 Mos...'!H36</f>
        <v>0</v>
      </c>
      <c r="BT90" s="102" t="s">
        <v>83</v>
      </c>
      <c r="BV90" s="102" t="s">
        <v>77</v>
      </c>
      <c r="BW90" s="102" t="s">
        <v>90</v>
      </c>
      <c r="BX90" s="102" t="s">
        <v>78</v>
      </c>
    </row>
    <row r="91" spans="1:76" s="5" customFormat="1" ht="31.5" customHeight="1">
      <c r="A91" s="93" t="s">
        <v>80</v>
      </c>
      <c r="B91" s="94"/>
      <c r="C91" s="95"/>
      <c r="D91" s="233" t="s">
        <v>91</v>
      </c>
      <c r="E91" s="233"/>
      <c r="F91" s="233"/>
      <c r="G91" s="233"/>
      <c r="H91" s="233"/>
      <c r="I91" s="96"/>
      <c r="J91" s="233" t="s">
        <v>92</v>
      </c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1">
        <f>'584047 - SO M 584-047 Mos...'!M30</f>
        <v>0</v>
      </c>
      <c r="AH91" s="232"/>
      <c r="AI91" s="232"/>
      <c r="AJ91" s="232"/>
      <c r="AK91" s="232"/>
      <c r="AL91" s="232"/>
      <c r="AM91" s="232"/>
      <c r="AN91" s="231">
        <f t="shared" si="0"/>
        <v>0</v>
      </c>
      <c r="AO91" s="232"/>
      <c r="AP91" s="232"/>
      <c r="AQ91" s="97"/>
      <c r="AS91" s="98">
        <f>'584047 - SO M 584-047 Mos...'!M28</f>
        <v>0</v>
      </c>
      <c r="AT91" s="99">
        <f t="shared" si="1"/>
        <v>0</v>
      </c>
      <c r="AU91" s="100">
        <f>'584047 - SO M 584-047 Mos...'!W125</f>
        <v>0</v>
      </c>
      <c r="AV91" s="99">
        <f>'584047 - SO M 584-047 Mos...'!M32</f>
        <v>0</v>
      </c>
      <c r="AW91" s="99">
        <f>'584047 - SO M 584-047 Mos...'!M33</f>
        <v>0</v>
      </c>
      <c r="AX91" s="99">
        <f>'584047 - SO M 584-047 Mos...'!M34</f>
        <v>0</v>
      </c>
      <c r="AY91" s="99">
        <f>'584047 - SO M 584-047 Mos...'!M35</f>
        <v>0</v>
      </c>
      <c r="AZ91" s="99">
        <f>'584047 - SO M 584-047 Mos...'!H32</f>
        <v>0</v>
      </c>
      <c r="BA91" s="99">
        <f>'584047 - SO M 584-047 Mos...'!H33</f>
        <v>0</v>
      </c>
      <c r="BB91" s="99">
        <f>'584047 - SO M 584-047 Mos...'!H34</f>
        <v>0</v>
      </c>
      <c r="BC91" s="99">
        <f>'584047 - SO M 584-047 Mos...'!H35</f>
        <v>0</v>
      </c>
      <c r="BD91" s="101">
        <f>'584047 - SO M 584-047 Mos...'!H36</f>
        <v>0</v>
      </c>
      <c r="BT91" s="102" t="s">
        <v>83</v>
      </c>
      <c r="BV91" s="102" t="s">
        <v>77</v>
      </c>
      <c r="BW91" s="102" t="s">
        <v>93</v>
      </c>
      <c r="BX91" s="102" t="s">
        <v>78</v>
      </c>
    </row>
    <row r="92" spans="1:76" s="5" customFormat="1" ht="31.5" customHeight="1">
      <c r="A92" s="93" t="s">
        <v>80</v>
      </c>
      <c r="B92" s="94"/>
      <c r="C92" s="95"/>
      <c r="D92" s="233" t="s">
        <v>94</v>
      </c>
      <c r="E92" s="233"/>
      <c r="F92" s="233"/>
      <c r="G92" s="233"/>
      <c r="H92" s="233"/>
      <c r="I92" s="96"/>
      <c r="J92" s="233" t="s">
        <v>95</v>
      </c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1">
        <f>'584038 - SO M 584-038 Mos...'!M30</f>
        <v>0</v>
      </c>
      <c r="AH92" s="232"/>
      <c r="AI92" s="232"/>
      <c r="AJ92" s="232"/>
      <c r="AK92" s="232"/>
      <c r="AL92" s="232"/>
      <c r="AM92" s="232"/>
      <c r="AN92" s="231">
        <f t="shared" si="0"/>
        <v>0</v>
      </c>
      <c r="AO92" s="232"/>
      <c r="AP92" s="232"/>
      <c r="AQ92" s="97"/>
      <c r="AS92" s="98">
        <f>'584038 - SO M 584-038 Mos...'!M28</f>
        <v>0</v>
      </c>
      <c r="AT92" s="99">
        <f t="shared" si="1"/>
        <v>0</v>
      </c>
      <c r="AU92" s="100">
        <f>'584038 - SO M 584-038 Mos...'!W122</f>
        <v>0</v>
      </c>
      <c r="AV92" s="99">
        <f>'584038 - SO M 584-038 Mos...'!M32</f>
        <v>0</v>
      </c>
      <c r="AW92" s="99">
        <f>'584038 - SO M 584-038 Mos...'!M33</f>
        <v>0</v>
      </c>
      <c r="AX92" s="99">
        <f>'584038 - SO M 584-038 Mos...'!M34</f>
        <v>0</v>
      </c>
      <c r="AY92" s="99">
        <f>'584038 - SO M 584-038 Mos...'!M35</f>
        <v>0</v>
      </c>
      <c r="AZ92" s="99">
        <f>'584038 - SO M 584-038 Mos...'!H32</f>
        <v>0</v>
      </c>
      <c r="BA92" s="99">
        <f>'584038 - SO M 584-038 Mos...'!H33</f>
        <v>0</v>
      </c>
      <c r="BB92" s="99">
        <f>'584038 - SO M 584-038 Mos...'!H34</f>
        <v>0</v>
      </c>
      <c r="BC92" s="99">
        <f>'584038 - SO M 584-038 Mos...'!H35</f>
        <v>0</v>
      </c>
      <c r="BD92" s="101">
        <f>'584038 - SO M 584-038 Mos...'!H36</f>
        <v>0</v>
      </c>
      <c r="BT92" s="102" t="s">
        <v>83</v>
      </c>
      <c r="BV92" s="102" t="s">
        <v>77</v>
      </c>
      <c r="BW92" s="102" t="s">
        <v>96</v>
      </c>
      <c r="BX92" s="102" t="s">
        <v>78</v>
      </c>
    </row>
    <row r="93" spans="1:76" s="5" customFormat="1" ht="31.5" customHeight="1">
      <c r="A93" s="93" t="s">
        <v>80</v>
      </c>
      <c r="B93" s="94"/>
      <c r="C93" s="95"/>
      <c r="D93" s="233" t="s">
        <v>97</v>
      </c>
      <c r="E93" s="233"/>
      <c r="F93" s="233"/>
      <c r="G93" s="233"/>
      <c r="H93" s="233"/>
      <c r="I93" s="96"/>
      <c r="J93" s="233" t="s">
        <v>98</v>
      </c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1">
        <f>'584039 - SO M 584-039 Mos...'!M30</f>
        <v>0</v>
      </c>
      <c r="AH93" s="232"/>
      <c r="AI93" s="232"/>
      <c r="AJ93" s="232"/>
      <c r="AK93" s="232"/>
      <c r="AL93" s="232"/>
      <c r="AM93" s="232"/>
      <c r="AN93" s="231">
        <f t="shared" si="0"/>
        <v>0</v>
      </c>
      <c r="AO93" s="232"/>
      <c r="AP93" s="232"/>
      <c r="AQ93" s="97"/>
      <c r="AS93" s="98">
        <f>'584039 - SO M 584-039 Mos...'!M28</f>
        <v>0</v>
      </c>
      <c r="AT93" s="99">
        <f t="shared" si="1"/>
        <v>0</v>
      </c>
      <c r="AU93" s="100">
        <f>'584039 - SO M 584-039 Mos...'!W123</f>
        <v>0</v>
      </c>
      <c r="AV93" s="99">
        <f>'584039 - SO M 584-039 Mos...'!M32</f>
        <v>0</v>
      </c>
      <c r="AW93" s="99">
        <f>'584039 - SO M 584-039 Mos...'!M33</f>
        <v>0</v>
      </c>
      <c r="AX93" s="99">
        <f>'584039 - SO M 584-039 Mos...'!M34</f>
        <v>0</v>
      </c>
      <c r="AY93" s="99">
        <f>'584039 - SO M 584-039 Mos...'!M35</f>
        <v>0</v>
      </c>
      <c r="AZ93" s="99">
        <f>'584039 - SO M 584-039 Mos...'!H32</f>
        <v>0</v>
      </c>
      <c r="BA93" s="99">
        <f>'584039 - SO M 584-039 Mos...'!H33</f>
        <v>0</v>
      </c>
      <c r="BB93" s="99">
        <f>'584039 - SO M 584-039 Mos...'!H34</f>
        <v>0</v>
      </c>
      <c r="BC93" s="99">
        <f>'584039 - SO M 584-039 Mos...'!H35</f>
        <v>0</v>
      </c>
      <c r="BD93" s="101">
        <f>'584039 - SO M 584-039 Mos...'!H36</f>
        <v>0</v>
      </c>
      <c r="BT93" s="102" t="s">
        <v>83</v>
      </c>
      <c r="BV93" s="102" t="s">
        <v>77</v>
      </c>
      <c r="BW93" s="102" t="s">
        <v>99</v>
      </c>
      <c r="BX93" s="102" t="s">
        <v>78</v>
      </c>
    </row>
    <row r="94" spans="1:76" s="5" customFormat="1" ht="31.5" customHeight="1">
      <c r="A94" s="93" t="s">
        <v>80</v>
      </c>
      <c r="B94" s="94"/>
      <c r="C94" s="95"/>
      <c r="D94" s="233" t="s">
        <v>100</v>
      </c>
      <c r="E94" s="233"/>
      <c r="F94" s="233"/>
      <c r="G94" s="233"/>
      <c r="H94" s="233"/>
      <c r="I94" s="96"/>
      <c r="J94" s="233" t="s">
        <v>101</v>
      </c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1">
        <f>'584049 - SO M 584-049 Mos...'!M30</f>
        <v>0</v>
      </c>
      <c r="AH94" s="232"/>
      <c r="AI94" s="232"/>
      <c r="AJ94" s="232"/>
      <c r="AK94" s="232"/>
      <c r="AL94" s="232"/>
      <c r="AM94" s="232"/>
      <c r="AN94" s="231">
        <f t="shared" si="0"/>
        <v>0</v>
      </c>
      <c r="AO94" s="232"/>
      <c r="AP94" s="232"/>
      <c r="AQ94" s="97"/>
      <c r="AS94" s="98">
        <f>'584049 - SO M 584-049 Mos...'!M28</f>
        <v>0</v>
      </c>
      <c r="AT94" s="99">
        <f t="shared" si="1"/>
        <v>0</v>
      </c>
      <c r="AU94" s="100">
        <f>'584049 - SO M 584-049 Mos...'!W124</f>
        <v>0</v>
      </c>
      <c r="AV94" s="99">
        <f>'584049 - SO M 584-049 Mos...'!M32</f>
        <v>0</v>
      </c>
      <c r="AW94" s="99">
        <f>'584049 - SO M 584-049 Mos...'!M33</f>
        <v>0</v>
      </c>
      <c r="AX94" s="99">
        <f>'584049 - SO M 584-049 Mos...'!M34</f>
        <v>0</v>
      </c>
      <c r="AY94" s="99">
        <f>'584049 - SO M 584-049 Mos...'!M35</f>
        <v>0</v>
      </c>
      <c r="AZ94" s="99">
        <f>'584049 - SO M 584-049 Mos...'!H32</f>
        <v>0</v>
      </c>
      <c r="BA94" s="99">
        <f>'584049 - SO M 584-049 Mos...'!H33</f>
        <v>0</v>
      </c>
      <c r="BB94" s="99">
        <f>'584049 - SO M 584-049 Mos...'!H34</f>
        <v>0</v>
      </c>
      <c r="BC94" s="99">
        <f>'584049 - SO M 584-049 Mos...'!H35</f>
        <v>0</v>
      </c>
      <c r="BD94" s="101">
        <f>'584049 - SO M 584-049 Mos...'!H36</f>
        <v>0</v>
      </c>
      <c r="BT94" s="102" t="s">
        <v>83</v>
      </c>
      <c r="BV94" s="102" t="s">
        <v>77</v>
      </c>
      <c r="BW94" s="102" t="s">
        <v>102</v>
      </c>
      <c r="BX94" s="102" t="s">
        <v>78</v>
      </c>
    </row>
    <row r="95" spans="1:76" s="5" customFormat="1" ht="31.5" customHeight="1">
      <c r="A95" s="93" t="s">
        <v>80</v>
      </c>
      <c r="B95" s="94"/>
      <c r="C95" s="95"/>
      <c r="D95" s="233" t="s">
        <v>103</v>
      </c>
      <c r="E95" s="233"/>
      <c r="F95" s="233"/>
      <c r="G95" s="233"/>
      <c r="H95" s="233"/>
      <c r="I95" s="96"/>
      <c r="J95" s="233" t="s">
        <v>104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'584050 - SO M 584-050 Mos...'!M30</f>
        <v>0</v>
      </c>
      <c r="AH95" s="232"/>
      <c r="AI95" s="232"/>
      <c r="AJ95" s="232"/>
      <c r="AK95" s="232"/>
      <c r="AL95" s="232"/>
      <c r="AM95" s="232"/>
      <c r="AN95" s="231">
        <f t="shared" si="0"/>
        <v>0</v>
      </c>
      <c r="AO95" s="232"/>
      <c r="AP95" s="232"/>
      <c r="AQ95" s="97"/>
      <c r="AS95" s="98">
        <f>'584050 - SO M 584-050 Mos...'!M28</f>
        <v>0</v>
      </c>
      <c r="AT95" s="99">
        <f t="shared" si="1"/>
        <v>0</v>
      </c>
      <c r="AU95" s="100">
        <f>'584050 - SO M 584-050 Mos...'!W126</f>
        <v>0</v>
      </c>
      <c r="AV95" s="99">
        <f>'584050 - SO M 584-050 Mos...'!M32</f>
        <v>0</v>
      </c>
      <c r="AW95" s="99">
        <f>'584050 - SO M 584-050 Mos...'!M33</f>
        <v>0</v>
      </c>
      <c r="AX95" s="99">
        <f>'584050 - SO M 584-050 Mos...'!M34</f>
        <v>0</v>
      </c>
      <c r="AY95" s="99">
        <f>'584050 - SO M 584-050 Mos...'!M35</f>
        <v>0</v>
      </c>
      <c r="AZ95" s="99">
        <f>'584050 - SO M 584-050 Mos...'!H32</f>
        <v>0</v>
      </c>
      <c r="BA95" s="99">
        <f>'584050 - SO M 584-050 Mos...'!H33</f>
        <v>0</v>
      </c>
      <c r="BB95" s="99">
        <f>'584050 - SO M 584-050 Mos...'!H34</f>
        <v>0</v>
      </c>
      <c r="BC95" s="99">
        <f>'584050 - SO M 584-050 Mos...'!H35</f>
        <v>0</v>
      </c>
      <c r="BD95" s="101">
        <f>'584050 - SO M 584-050 Mos...'!H36</f>
        <v>0</v>
      </c>
      <c r="BT95" s="102" t="s">
        <v>83</v>
      </c>
      <c r="BV95" s="102" t="s">
        <v>77</v>
      </c>
      <c r="BW95" s="102" t="s">
        <v>105</v>
      </c>
      <c r="BX95" s="102" t="s">
        <v>78</v>
      </c>
    </row>
    <row r="96" spans="1:76" s="5" customFormat="1" ht="31.5" customHeight="1">
      <c r="A96" s="93" t="s">
        <v>80</v>
      </c>
      <c r="B96" s="94"/>
      <c r="C96" s="95"/>
      <c r="D96" s="233" t="s">
        <v>106</v>
      </c>
      <c r="E96" s="233"/>
      <c r="F96" s="233"/>
      <c r="G96" s="233"/>
      <c r="H96" s="233"/>
      <c r="I96" s="96"/>
      <c r="J96" s="233" t="s">
        <v>107</v>
      </c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1">
        <f>'584042 - SO M 584-042 Mos...'!M30</f>
        <v>0</v>
      </c>
      <c r="AH96" s="232"/>
      <c r="AI96" s="232"/>
      <c r="AJ96" s="232"/>
      <c r="AK96" s="232"/>
      <c r="AL96" s="232"/>
      <c r="AM96" s="232"/>
      <c r="AN96" s="231">
        <f t="shared" si="0"/>
        <v>0</v>
      </c>
      <c r="AO96" s="232"/>
      <c r="AP96" s="232"/>
      <c r="AQ96" s="97"/>
      <c r="AS96" s="98">
        <f>'584042 - SO M 584-042 Mos...'!M28</f>
        <v>0</v>
      </c>
      <c r="AT96" s="99">
        <f t="shared" si="1"/>
        <v>0</v>
      </c>
      <c r="AU96" s="100">
        <f>'584042 - SO M 584-042 Mos...'!W123</f>
        <v>0</v>
      </c>
      <c r="AV96" s="99">
        <f>'584042 - SO M 584-042 Mos...'!M32</f>
        <v>0</v>
      </c>
      <c r="AW96" s="99">
        <f>'584042 - SO M 584-042 Mos...'!M33</f>
        <v>0</v>
      </c>
      <c r="AX96" s="99">
        <f>'584042 - SO M 584-042 Mos...'!M34</f>
        <v>0</v>
      </c>
      <c r="AY96" s="99">
        <f>'584042 - SO M 584-042 Mos...'!M35</f>
        <v>0</v>
      </c>
      <c r="AZ96" s="99">
        <f>'584042 - SO M 584-042 Mos...'!H32</f>
        <v>0</v>
      </c>
      <c r="BA96" s="99">
        <f>'584042 - SO M 584-042 Mos...'!H33</f>
        <v>0</v>
      </c>
      <c r="BB96" s="99">
        <f>'584042 - SO M 584-042 Mos...'!H34</f>
        <v>0</v>
      </c>
      <c r="BC96" s="99">
        <f>'584042 - SO M 584-042 Mos...'!H35</f>
        <v>0</v>
      </c>
      <c r="BD96" s="101">
        <f>'584042 - SO M 584-042 Mos...'!H36</f>
        <v>0</v>
      </c>
      <c r="BT96" s="102" t="s">
        <v>83</v>
      </c>
      <c r="BV96" s="102" t="s">
        <v>77</v>
      </c>
      <c r="BW96" s="102" t="s">
        <v>108</v>
      </c>
      <c r="BX96" s="102" t="s">
        <v>78</v>
      </c>
    </row>
    <row r="97" spans="1:89" s="5" customFormat="1" ht="31.5" customHeight="1">
      <c r="A97" s="93" t="s">
        <v>80</v>
      </c>
      <c r="B97" s="94"/>
      <c r="C97" s="95"/>
      <c r="D97" s="233" t="s">
        <v>109</v>
      </c>
      <c r="E97" s="233"/>
      <c r="F97" s="233"/>
      <c r="G97" s="233"/>
      <c r="H97" s="233"/>
      <c r="I97" s="96"/>
      <c r="J97" s="233" t="s">
        <v>110</v>
      </c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1">
        <f>'237302 - SO M 2373-02 Mos...'!M30</f>
        <v>0</v>
      </c>
      <c r="AH97" s="232"/>
      <c r="AI97" s="232"/>
      <c r="AJ97" s="232"/>
      <c r="AK97" s="232"/>
      <c r="AL97" s="232"/>
      <c r="AM97" s="232"/>
      <c r="AN97" s="231">
        <f t="shared" si="0"/>
        <v>0</v>
      </c>
      <c r="AO97" s="232"/>
      <c r="AP97" s="232"/>
      <c r="AQ97" s="97"/>
      <c r="AS97" s="98">
        <f>'237302 - SO M 2373-02 Mos...'!M28</f>
        <v>0</v>
      </c>
      <c r="AT97" s="99">
        <f t="shared" si="1"/>
        <v>0</v>
      </c>
      <c r="AU97" s="100">
        <f>'237302 - SO M 2373-02 Mos...'!W125</f>
        <v>0</v>
      </c>
      <c r="AV97" s="99">
        <f>'237302 - SO M 2373-02 Mos...'!M32</f>
        <v>0</v>
      </c>
      <c r="AW97" s="99">
        <f>'237302 - SO M 2373-02 Mos...'!M33</f>
        <v>0</v>
      </c>
      <c r="AX97" s="99">
        <f>'237302 - SO M 2373-02 Mos...'!M34</f>
        <v>0</v>
      </c>
      <c r="AY97" s="99">
        <f>'237302 - SO M 2373-02 Mos...'!M35</f>
        <v>0</v>
      </c>
      <c r="AZ97" s="99">
        <f>'237302 - SO M 2373-02 Mos...'!H32</f>
        <v>0</v>
      </c>
      <c r="BA97" s="99">
        <f>'237302 - SO M 2373-02 Mos...'!H33</f>
        <v>0</v>
      </c>
      <c r="BB97" s="99">
        <f>'237302 - SO M 2373-02 Mos...'!H34</f>
        <v>0</v>
      </c>
      <c r="BC97" s="99">
        <f>'237302 - SO M 2373-02 Mos...'!H35</f>
        <v>0</v>
      </c>
      <c r="BD97" s="101">
        <f>'237302 - SO M 2373-02 Mos...'!H36</f>
        <v>0</v>
      </c>
      <c r="BT97" s="102" t="s">
        <v>83</v>
      </c>
      <c r="BV97" s="102" t="s">
        <v>77</v>
      </c>
      <c r="BW97" s="102" t="s">
        <v>111</v>
      </c>
      <c r="BX97" s="102" t="s">
        <v>78</v>
      </c>
    </row>
    <row r="98" spans="1:89" s="5" customFormat="1" ht="31.5" customHeight="1">
      <c r="A98" s="93" t="s">
        <v>80</v>
      </c>
      <c r="B98" s="94"/>
      <c r="C98" s="95"/>
      <c r="D98" s="233" t="s">
        <v>112</v>
      </c>
      <c r="E98" s="233"/>
      <c r="F98" s="233"/>
      <c r="G98" s="233"/>
      <c r="H98" s="233"/>
      <c r="I98" s="96"/>
      <c r="J98" s="233" t="s">
        <v>113</v>
      </c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1">
        <f>'584051 - SO M 584-051 Mos...'!M30</f>
        <v>0</v>
      </c>
      <c r="AH98" s="232"/>
      <c r="AI98" s="232"/>
      <c r="AJ98" s="232"/>
      <c r="AK98" s="232"/>
      <c r="AL98" s="232"/>
      <c r="AM98" s="232"/>
      <c r="AN98" s="231">
        <f t="shared" si="0"/>
        <v>0</v>
      </c>
      <c r="AO98" s="232"/>
      <c r="AP98" s="232"/>
      <c r="AQ98" s="97"/>
      <c r="AS98" s="103">
        <f>'584051 - SO M 584-051 Mos...'!M28</f>
        <v>0</v>
      </c>
      <c r="AT98" s="104">
        <f t="shared" si="1"/>
        <v>0</v>
      </c>
      <c r="AU98" s="105">
        <f>'584051 - SO M 584-051 Mos...'!W125</f>
        <v>0</v>
      </c>
      <c r="AV98" s="104">
        <f>'584051 - SO M 584-051 Mos...'!M32</f>
        <v>0</v>
      </c>
      <c r="AW98" s="104">
        <f>'584051 - SO M 584-051 Mos...'!M33</f>
        <v>0</v>
      </c>
      <c r="AX98" s="104">
        <f>'584051 - SO M 584-051 Mos...'!M34</f>
        <v>0</v>
      </c>
      <c r="AY98" s="104">
        <f>'584051 - SO M 584-051 Mos...'!M35</f>
        <v>0</v>
      </c>
      <c r="AZ98" s="104">
        <f>'584051 - SO M 584-051 Mos...'!H32</f>
        <v>0</v>
      </c>
      <c r="BA98" s="104">
        <f>'584051 - SO M 584-051 Mos...'!H33</f>
        <v>0</v>
      </c>
      <c r="BB98" s="104">
        <f>'584051 - SO M 584-051 Mos...'!H34</f>
        <v>0</v>
      </c>
      <c r="BC98" s="104">
        <f>'584051 - SO M 584-051 Mos...'!H35</f>
        <v>0</v>
      </c>
      <c r="BD98" s="106">
        <f>'584051 - SO M 584-051 Mos...'!H36</f>
        <v>0</v>
      </c>
      <c r="BT98" s="102" t="s">
        <v>83</v>
      </c>
      <c r="BV98" s="102" t="s">
        <v>77</v>
      </c>
      <c r="BW98" s="102" t="s">
        <v>114</v>
      </c>
      <c r="BX98" s="102" t="s">
        <v>78</v>
      </c>
    </row>
    <row r="99" spans="1:89" ht="13.5">
      <c r="B99" s="24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5"/>
    </row>
    <row r="100" spans="1:89" s="1" customFormat="1" ht="30" customHeight="1">
      <c r="B100" s="36"/>
      <c r="C100" s="85" t="s">
        <v>115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239">
        <f>ROUND(SUM(AG101:AG106),2)</f>
        <v>0</v>
      </c>
      <c r="AH100" s="239"/>
      <c r="AI100" s="239"/>
      <c r="AJ100" s="239"/>
      <c r="AK100" s="239"/>
      <c r="AL100" s="239"/>
      <c r="AM100" s="239"/>
      <c r="AN100" s="239">
        <f>ROUND(SUM(AN101:AN106),2)</f>
        <v>0</v>
      </c>
      <c r="AO100" s="239"/>
      <c r="AP100" s="239"/>
      <c r="AQ100" s="38"/>
      <c r="AS100" s="81" t="s">
        <v>116</v>
      </c>
      <c r="AT100" s="82" t="s">
        <v>117</v>
      </c>
      <c r="AU100" s="82" t="s">
        <v>39</v>
      </c>
      <c r="AV100" s="83" t="s">
        <v>62</v>
      </c>
    </row>
    <row r="101" spans="1:89" s="1" customFormat="1" ht="19.899999999999999" customHeight="1">
      <c r="B101" s="36"/>
      <c r="C101" s="37"/>
      <c r="D101" s="107" t="s">
        <v>118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234">
        <f>ROUND(AG87*AS101,2)</f>
        <v>0</v>
      </c>
      <c r="AH101" s="235"/>
      <c r="AI101" s="235"/>
      <c r="AJ101" s="235"/>
      <c r="AK101" s="235"/>
      <c r="AL101" s="235"/>
      <c r="AM101" s="235"/>
      <c r="AN101" s="235">
        <f>ROUND(AG101+AV101,2)</f>
        <v>0</v>
      </c>
      <c r="AO101" s="235"/>
      <c r="AP101" s="235"/>
      <c r="AQ101" s="38"/>
      <c r="AS101" s="108">
        <v>0</v>
      </c>
      <c r="AT101" s="109" t="s">
        <v>119</v>
      </c>
      <c r="AU101" s="109" t="s">
        <v>40</v>
      </c>
      <c r="AV101" s="110">
        <f>ROUND(IF(AU101="základná",AG101*L31,IF(AU101="znížená",AG101*L32,0)),2)</f>
        <v>0</v>
      </c>
      <c r="BV101" s="20" t="s">
        <v>120</v>
      </c>
      <c r="BY101" s="111">
        <f t="shared" ref="BY101:BY106" si="2">IF(AU101="základná",AV101,0)</f>
        <v>0</v>
      </c>
      <c r="BZ101" s="111">
        <f t="shared" ref="BZ101:BZ106" si="3">IF(AU101="znížená",AV101,0)</f>
        <v>0</v>
      </c>
      <c r="CA101" s="111">
        <v>0</v>
      </c>
      <c r="CB101" s="111">
        <v>0</v>
      </c>
      <c r="CC101" s="111">
        <v>0</v>
      </c>
      <c r="CD101" s="111">
        <f t="shared" ref="CD101:CD106" si="4">IF(AU101="základná",AG101,0)</f>
        <v>0</v>
      </c>
      <c r="CE101" s="111">
        <f t="shared" ref="CE101:CE106" si="5">IF(AU101="znížená",AG101,0)</f>
        <v>0</v>
      </c>
      <c r="CF101" s="111">
        <f t="shared" ref="CF101:CF106" si="6">IF(AU101="zákl. prenesená",AG101,0)</f>
        <v>0</v>
      </c>
      <c r="CG101" s="111">
        <f t="shared" ref="CG101:CG106" si="7">IF(AU101="zníž. prenesená",AG101,0)</f>
        <v>0</v>
      </c>
      <c r="CH101" s="111">
        <f t="shared" ref="CH101:CH106" si="8">IF(AU101="nulová",AG101,0)</f>
        <v>0</v>
      </c>
      <c r="CI101" s="20">
        <f t="shared" ref="CI101:CI106" si="9">IF(AU101="základná",1,IF(AU101="znížená",2,IF(AU101="zákl. prenesená",4,IF(AU101="zníž. prenesená",5,3))))</f>
        <v>1</v>
      </c>
      <c r="CJ101" s="20">
        <f>IF(AT101="stavebná časť",1,IF(88101="investičná časť",2,3))</f>
        <v>1</v>
      </c>
      <c r="CK101" s="20" t="str">
        <f t="shared" ref="CK101:CK106" si="10">IF(D101="Vyplň vlastné","","x")</f>
        <v>x</v>
      </c>
    </row>
    <row r="102" spans="1:89" s="1" customFormat="1" ht="19.899999999999999" customHeight="1">
      <c r="B102" s="36"/>
      <c r="C102" s="37"/>
      <c r="D102" s="107" t="s">
        <v>121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234">
        <f>ROUND(AG87*AS102,2)</f>
        <v>0</v>
      </c>
      <c r="AH102" s="235"/>
      <c r="AI102" s="235"/>
      <c r="AJ102" s="235"/>
      <c r="AK102" s="235"/>
      <c r="AL102" s="235"/>
      <c r="AM102" s="235"/>
      <c r="AN102" s="235">
        <f>ROUND(AG102+AV102,2)</f>
        <v>0</v>
      </c>
      <c r="AO102" s="235"/>
      <c r="AP102" s="235"/>
      <c r="AQ102" s="38"/>
      <c r="AS102" s="112">
        <v>0</v>
      </c>
      <c r="AT102" s="113" t="s">
        <v>119</v>
      </c>
      <c r="AU102" s="113" t="s">
        <v>40</v>
      </c>
      <c r="AV102" s="114">
        <f>ROUND(IF(AU102="základná",AG102*L31,IF(AU102="znížená",AG102*L32,0)),2)</f>
        <v>0</v>
      </c>
      <c r="BV102" s="20" t="s">
        <v>120</v>
      </c>
      <c r="BY102" s="111">
        <f t="shared" si="2"/>
        <v>0</v>
      </c>
      <c r="BZ102" s="111">
        <f t="shared" si="3"/>
        <v>0</v>
      </c>
      <c r="CA102" s="111">
        <v>0</v>
      </c>
      <c r="CB102" s="111">
        <v>0</v>
      </c>
      <c r="CC102" s="111">
        <v>0</v>
      </c>
      <c r="CD102" s="111">
        <f t="shared" si="4"/>
        <v>0</v>
      </c>
      <c r="CE102" s="111">
        <f t="shared" si="5"/>
        <v>0</v>
      </c>
      <c r="CF102" s="111">
        <f t="shared" si="6"/>
        <v>0</v>
      </c>
      <c r="CG102" s="111">
        <f t="shared" si="7"/>
        <v>0</v>
      </c>
      <c r="CH102" s="111">
        <f t="shared" si="8"/>
        <v>0</v>
      </c>
      <c r="CI102" s="20">
        <f t="shared" si="9"/>
        <v>1</v>
      </c>
      <c r="CJ102" s="20">
        <f>IF(AT102="stavebná časť",1,IF(88102="investičná časť",2,3))</f>
        <v>1</v>
      </c>
      <c r="CK102" s="20" t="str">
        <f t="shared" si="10"/>
        <v>x</v>
      </c>
    </row>
    <row r="103" spans="1:89" s="1" customFormat="1" ht="19.899999999999999" customHeight="1">
      <c r="B103" s="36"/>
      <c r="C103" s="37"/>
      <c r="D103" s="107" t="s">
        <v>122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234">
        <f>ROUND(AG87*AS103,2)</f>
        <v>0</v>
      </c>
      <c r="AH103" s="235"/>
      <c r="AI103" s="235"/>
      <c r="AJ103" s="235"/>
      <c r="AK103" s="235"/>
      <c r="AL103" s="235"/>
      <c r="AM103" s="235"/>
      <c r="AN103" s="235">
        <f>ROUND(AG103+AV103,2)</f>
        <v>0</v>
      </c>
      <c r="AO103" s="235"/>
      <c r="AP103" s="235"/>
      <c r="AQ103" s="38"/>
      <c r="AS103" s="112">
        <v>0</v>
      </c>
      <c r="AT103" s="113" t="s">
        <v>119</v>
      </c>
      <c r="AU103" s="113" t="s">
        <v>40</v>
      </c>
      <c r="AV103" s="114">
        <f>ROUND(IF(AU103="základná",AG103*L31,IF(AU103="znížená",AG103*L32,0)),2)</f>
        <v>0</v>
      </c>
      <c r="BV103" s="20" t="s">
        <v>120</v>
      </c>
      <c r="BY103" s="111">
        <f t="shared" si="2"/>
        <v>0</v>
      </c>
      <c r="BZ103" s="111">
        <f t="shared" si="3"/>
        <v>0</v>
      </c>
      <c r="CA103" s="111">
        <v>0</v>
      </c>
      <c r="CB103" s="111">
        <v>0</v>
      </c>
      <c r="CC103" s="111">
        <v>0</v>
      </c>
      <c r="CD103" s="111">
        <f t="shared" si="4"/>
        <v>0</v>
      </c>
      <c r="CE103" s="111">
        <f t="shared" si="5"/>
        <v>0</v>
      </c>
      <c r="CF103" s="111">
        <f t="shared" si="6"/>
        <v>0</v>
      </c>
      <c r="CG103" s="111">
        <f t="shared" si="7"/>
        <v>0</v>
      </c>
      <c r="CH103" s="111">
        <f t="shared" si="8"/>
        <v>0</v>
      </c>
      <c r="CI103" s="20">
        <f t="shared" si="9"/>
        <v>1</v>
      </c>
      <c r="CJ103" s="20">
        <f>IF(AT103="stavebná časť",1,IF(88103="investičná časť",2,3))</f>
        <v>1</v>
      </c>
      <c r="CK103" s="20" t="str">
        <f t="shared" si="10"/>
        <v>x</v>
      </c>
    </row>
    <row r="104" spans="1:89" s="1" customFormat="1" ht="19.899999999999999" customHeight="1">
      <c r="B104" s="36"/>
      <c r="C104" s="37"/>
      <c r="D104" s="236" t="s">
        <v>123</v>
      </c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37"/>
      <c r="AD104" s="37"/>
      <c r="AE104" s="37"/>
      <c r="AF104" s="37"/>
      <c r="AG104" s="234">
        <f>AG87*AS104</f>
        <v>0</v>
      </c>
      <c r="AH104" s="235"/>
      <c r="AI104" s="235"/>
      <c r="AJ104" s="235"/>
      <c r="AK104" s="235"/>
      <c r="AL104" s="235"/>
      <c r="AM104" s="235"/>
      <c r="AN104" s="235">
        <f>AG104+AV104</f>
        <v>0</v>
      </c>
      <c r="AO104" s="235"/>
      <c r="AP104" s="235"/>
      <c r="AQ104" s="38"/>
      <c r="AS104" s="112">
        <v>0</v>
      </c>
      <c r="AT104" s="113" t="s">
        <v>119</v>
      </c>
      <c r="AU104" s="113" t="s">
        <v>40</v>
      </c>
      <c r="AV104" s="114">
        <f>ROUND(IF(AU104="nulová",0,IF(OR(AU104="základná",AU104="zákl. prenesená"),AG104*L31,AG104*L32)),2)</f>
        <v>0</v>
      </c>
      <c r="BV104" s="20" t="s">
        <v>124</v>
      </c>
      <c r="BY104" s="111">
        <f t="shared" si="2"/>
        <v>0</v>
      </c>
      <c r="BZ104" s="111">
        <f t="shared" si="3"/>
        <v>0</v>
      </c>
      <c r="CA104" s="111">
        <f>IF(AU104="zákl. prenesená",AV104,0)</f>
        <v>0</v>
      </c>
      <c r="CB104" s="111">
        <f>IF(AU104="zníž. prenesená",AV104,0)</f>
        <v>0</v>
      </c>
      <c r="CC104" s="111">
        <f>IF(AU104="nulová",AV104,0)</f>
        <v>0</v>
      </c>
      <c r="CD104" s="111">
        <f t="shared" si="4"/>
        <v>0</v>
      </c>
      <c r="CE104" s="111">
        <f t="shared" si="5"/>
        <v>0</v>
      </c>
      <c r="CF104" s="111">
        <f t="shared" si="6"/>
        <v>0</v>
      </c>
      <c r="CG104" s="111">
        <f t="shared" si="7"/>
        <v>0</v>
      </c>
      <c r="CH104" s="111">
        <f t="shared" si="8"/>
        <v>0</v>
      </c>
      <c r="CI104" s="20">
        <f t="shared" si="9"/>
        <v>1</v>
      </c>
      <c r="CJ104" s="20">
        <f>IF(AT104="stavebná časť",1,IF(88104="investičná časť",2,3))</f>
        <v>1</v>
      </c>
      <c r="CK104" s="20" t="str">
        <f t="shared" si="10"/>
        <v/>
      </c>
    </row>
    <row r="105" spans="1:89" s="1" customFormat="1" ht="19.899999999999999" customHeight="1">
      <c r="B105" s="36"/>
      <c r="C105" s="37"/>
      <c r="D105" s="236" t="s">
        <v>123</v>
      </c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37"/>
      <c r="AD105" s="37"/>
      <c r="AE105" s="37"/>
      <c r="AF105" s="37"/>
      <c r="AG105" s="234">
        <f>AG87*AS105</f>
        <v>0</v>
      </c>
      <c r="AH105" s="235"/>
      <c r="AI105" s="235"/>
      <c r="AJ105" s="235"/>
      <c r="AK105" s="235"/>
      <c r="AL105" s="235"/>
      <c r="AM105" s="235"/>
      <c r="AN105" s="235">
        <f>AG105+AV105</f>
        <v>0</v>
      </c>
      <c r="AO105" s="235"/>
      <c r="AP105" s="235"/>
      <c r="AQ105" s="38"/>
      <c r="AS105" s="112">
        <v>0</v>
      </c>
      <c r="AT105" s="113" t="s">
        <v>119</v>
      </c>
      <c r="AU105" s="113" t="s">
        <v>40</v>
      </c>
      <c r="AV105" s="114">
        <f>ROUND(IF(AU105="nulová",0,IF(OR(AU105="základná",AU105="zákl. prenesená"),AG105*L31,AG105*L32)),2)</f>
        <v>0</v>
      </c>
      <c r="BV105" s="20" t="s">
        <v>124</v>
      </c>
      <c r="BY105" s="111">
        <f t="shared" si="2"/>
        <v>0</v>
      </c>
      <c r="BZ105" s="111">
        <f t="shared" si="3"/>
        <v>0</v>
      </c>
      <c r="CA105" s="111">
        <f>IF(AU105="zákl. prenesená",AV105,0)</f>
        <v>0</v>
      </c>
      <c r="CB105" s="111">
        <f>IF(AU105="zníž. prenesená",AV105,0)</f>
        <v>0</v>
      </c>
      <c r="CC105" s="111">
        <f>IF(AU105="nulová",AV105,0)</f>
        <v>0</v>
      </c>
      <c r="CD105" s="111">
        <f t="shared" si="4"/>
        <v>0</v>
      </c>
      <c r="CE105" s="111">
        <f t="shared" si="5"/>
        <v>0</v>
      </c>
      <c r="CF105" s="111">
        <f t="shared" si="6"/>
        <v>0</v>
      </c>
      <c r="CG105" s="111">
        <f t="shared" si="7"/>
        <v>0</v>
      </c>
      <c r="CH105" s="111">
        <f t="shared" si="8"/>
        <v>0</v>
      </c>
      <c r="CI105" s="20">
        <f t="shared" si="9"/>
        <v>1</v>
      </c>
      <c r="CJ105" s="20">
        <f>IF(AT105="stavebná časť",1,IF(88105="investičná časť",2,3))</f>
        <v>1</v>
      </c>
      <c r="CK105" s="20" t="str">
        <f t="shared" si="10"/>
        <v/>
      </c>
    </row>
    <row r="106" spans="1:89" s="1" customFormat="1" ht="19.899999999999999" customHeight="1">
      <c r="B106" s="36"/>
      <c r="C106" s="37"/>
      <c r="D106" s="236" t="s">
        <v>123</v>
      </c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37"/>
      <c r="AD106" s="37"/>
      <c r="AE106" s="37"/>
      <c r="AF106" s="37"/>
      <c r="AG106" s="234">
        <f>AG87*AS106</f>
        <v>0</v>
      </c>
      <c r="AH106" s="235"/>
      <c r="AI106" s="235"/>
      <c r="AJ106" s="235"/>
      <c r="AK106" s="235"/>
      <c r="AL106" s="235"/>
      <c r="AM106" s="235"/>
      <c r="AN106" s="235">
        <f>AG106+AV106</f>
        <v>0</v>
      </c>
      <c r="AO106" s="235"/>
      <c r="AP106" s="235"/>
      <c r="AQ106" s="38"/>
      <c r="AS106" s="115">
        <v>0</v>
      </c>
      <c r="AT106" s="116" t="s">
        <v>119</v>
      </c>
      <c r="AU106" s="116" t="s">
        <v>40</v>
      </c>
      <c r="AV106" s="117">
        <f>ROUND(IF(AU106="nulová",0,IF(OR(AU106="základná",AU106="zákl. prenesená"),AG106*L31,AG106*L32)),2)</f>
        <v>0</v>
      </c>
      <c r="BV106" s="20" t="s">
        <v>124</v>
      </c>
      <c r="BY106" s="111">
        <f t="shared" si="2"/>
        <v>0</v>
      </c>
      <c r="BZ106" s="111">
        <f t="shared" si="3"/>
        <v>0</v>
      </c>
      <c r="CA106" s="111">
        <f>IF(AU106="zákl. prenesená",AV106,0)</f>
        <v>0</v>
      </c>
      <c r="CB106" s="111">
        <f>IF(AU106="zníž. prenesená",AV106,0)</f>
        <v>0</v>
      </c>
      <c r="CC106" s="111">
        <f>IF(AU106="nulová",AV106,0)</f>
        <v>0</v>
      </c>
      <c r="CD106" s="111">
        <f t="shared" si="4"/>
        <v>0</v>
      </c>
      <c r="CE106" s="111">
        <f t="shared" si="5"/>
        <v>0</v>
      </c>
      <c r="CF106" s="111">
        <f t="shared" si="6"/>
        <v>0</v>
      </c>
      <c r="CG106" s="111">
        <f t="shared" si="7"/>
        <v>0</v>
      </c>
      <c r="CH106" s="111">
        <f t="shared" si="8"/>
        <v>0</v>
      </c>
      <c r="CI106" s="20">
        <f t="shared" si="9"/>
        <v>1</v>
      </c>
      <c r="CJ106" s="20">
        <f>IF(AT106="stavebná časť",1,IF(88106="investičná časť",2,3))</f>
        <v>1</v>
      </c>
      <c r="CK106" s="20" t="str">
        <f t="shared" si="10"/>
        <v/>
      </c>
    </row>
    <row r="107" spans="1:89" s="1" customFormat="1" ht="10.9" customHeight="1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8"/>
    </row>
    <row r="108" spans="1:89" s="1" customFormat="1" ht="30" customHeight="1">
      <c r="B108" s="36"/>
      <c r="C108" s="118" t="s">
        <v>125</v>
      </c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240">
        <f>ROUND(AG87+AG100,2)</f>
        <v>0</v>
      </c>
      <c r="AH108" s="240"/>
      <c r="AI108" s="240"/>
      <c r="AJ108" s="240"/>
      <c r="AK108" s="240"/>
      <c r="AL108" s="240"/>
      <c r="AM108" s="240"/>
      <c r="AN108" s="240">
        <f>AN87+AN100</f>
        <v>0</v>
      </c>
      <c r="AO108" s="240"/>
      <c r="AP108" s="240"/>
      <c r="AQ108" s="38"/>
    </row>
    <row r="109" spans="1:89" s="1" customFormat="1" ht="6.95" customHeight="1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2"/>
    </row>
  </sheetData>
  <sheetProtection algorithmName="SHA-512" hashValue="UETlpaCF38zbJyL7U2aeIfJcEODfcdwb+qOZDaw/f6BofgrUCKyT4Ilz5QsUgZQpuR1IYpAY1tqYzGOhk+lhMg==" saltValue="nRYUOj6XB9WWfrwWPt2XCZT/eKJ/zc/ZxZesH4Zb10/BhavpDuhXZx1WV/BWwA1nz3xFW3fyp61x+u593FA8dg==" spinCount="10" sheet="1" objects="1" scenarios="1" formatColumns="0" formatRows="0"/>
  <mergeCells count="102">
    <mergeCell ref="AG108:AM108"/>
    <mergeCell ref="AN108:AP108"/>
    <mergeCell ref="AR2:BE2"/>
    <mergeCell ref="D105:AB105"/>
    <mergeCell ref="AG105:AM105"/>
    <mergeCell ref="AN105:AP105"/>
    <mergeCell ref="D106:AB106"/>
    <mergeCell ref="AG106:AM106"/>
    <mergeCell ref="AN106:AP106"/>
    <mergeCell ref="AG87:AM87"/>
    <mergeCell ref="AN87:AP87"/>
    <mergeCell ref="AG100:AM100"/>
    <mergeCell ref="AN100:AP100"/>
    <mergeCell ref="AG101:AM101"/>
    <mergeCell ref="AN101:AP101"/>
    <mergeCell ref="AG102:AM102"/>
    <mergeCell ref="AN102:AP102"/>
    <mergeCell ref="AG103:AM103"/>
    <mergeCell ref="AN103:AP103"/>
    <mergeCell ref="D104:AB104"/>
    <mergeCell ref="AG104:AM104"/>
    <mergeCell ref="AN104:AP104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N98:AP98"/>
    <mergeCell ref="AG98:AM98"/>
    <mergeCell ref="D98:H98"/>
    <mergeCell ref="J98:AF98"/>
    <mergeCell ref="AN93:AP93"/>
    <mergeCell ref="AG93:AM93"/>
    <mergeCell ref="D93:H93"/>
    <mergeCell ref="J93:AF93"/>
    <mergeCell ref="AN94:AP94"/>
    <mergeCell ref="AG94:AM94"/>
    <mergeCell ref="D94:H94"/>
    <mergeCell ref="J94:AF94"/>
    <mergeCell ref="AN95:AP95"/>
    <mergeCell ref="AG95:AM95"/>
    <mergeCell ref="D95:H95"/>
    <mergeCell ref="J95:AF95"/>
    <mergeCell ref="AN90:AP90"/>
    <mergeCell ref="AG90:AM90"/>
    <mergeCell ref="D90:H90"/>
    <mergeCell ref="J90:AF90"/>
    <mergeCell ref="AN91:AP91"/>
    <mergeCell ref="AG91:AM91"/>
    <mergeCell ref="D91:H91"/>
    <mergeCell ref="J91:AF91"/>
    <mergeCell ref="AN92:AP92"/>
    <mergeCell ref="AG92:AM92"/>
    <mergeCell ref="D92:H92"/>
    <mergeCell ref="J92:AF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N89:AP89"/>
    <mergeCell ref="AG89:AM89"/>
    <mergeCell ref="D89:H89"/>
    <mergeCell ref="J89:AF89"/>
    <mergeCell ref="L35:O35"/>
    <mergeCell ref="W35:AE35"/>
    <mergeCell ref="AK35:AO35"/>
    <mergeCell ref="X37:AB37"/>
    <mergeCell ref="AK37:AO37"/>
    <mergeCell ref="C76:AP76"/>
    <mergeCell ref="L78:AO78"/>
    <mergeCell ref="AM82:AP82"/>
    <mergeCell ref="AS82:AT84"/>
    <mergeCell ref="AM83:AP83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</mergeCells>
  <dataValidations count="2">
    <dataValidation type="list" allowBlank="1" showInputMessage="1" showErrorMessage="1" error="Povolené sú hodnoty základná, znížená, nulová." sqref="AU101:AU107">
      <formula1>"základná, znížená, nulová"</formula1>
    </dataValidation>
    <dataValidation type="list" allowBlank="1" showInputMessage="1" showErrorMessage="1" error="Povolené sú hodnoty stavebná časť, technologická časť, investičná časť." sqref="AT101:AT107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237301 - SO M 2373-01 Mos...'!C2" display="/"/>
    <hyperlink ref="A89" location="'584040 - SO M 584-040 Mos...'!C2" display="/"/>
    <hyperlink ref="A90" location="'584044 - SO M 584-044 Mos...'!C2" display="/"/>
    <hyperlink ref="A91" location="'584047 - SO M 584-047 Mos...'!C2" display="/"/>
    <hyperlink ref="A92" location="'584038 - SO M 584-038 Mos...'!C2" display="/"/>
    <hyperlink ref="A93" location="'584039 - SO M 584-039 Mos...'!C2" display="/"/>
    <hyperlink ref="A94" location="'584049 - SO M 584-049 Mos...'!C2" display="/"/>
    <hyperlink ref="A95" location="'584050 - SO M 584-050 Mos...'!C2" display="/"/>
    <hyperlink ref="A96" location="'584042 - SO M 584-042 Mos...'!C2" display="/"/>
    <hyperlink ref="A97" location="'237302 - SO M 2373-02 Mos...'!C2" display="/"/>
    <hyperlink ref="A98" location="'584051 - SO M 584-051 Mos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108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567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N98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ROUND((((SUM(BE98:BE105)+SUM(BE123:BE176))+SUM(BE178:BE182))),2)</f>
        <v>0</v>
      </c>
      <c r="I32" s="245"/>
      <c r="J32" s="245"/>
      <c r="K32" s="37"/>
      <c r="L32" s="37"/>
      <c r="M32" s="251">
        <f>ROUND(((ROUND((SUM(BE98:BE105)+SUM(BE123:BE176)), 2)*F32)+SUM(BE178:BE182)*F32),2)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ROUND((((SUM(BF98:BF105)+SUM(BF123:BF176))+SUM(BF178:BF182))),2)</f>
        <v>0</v>
      </c>
      <c r="I33" s="245"/>
      <c r="J33" s="245"/>
      <c r="K33" s="37"/>
      <c r="L33" s="37"/>
      <c r="M33" s="251">
        <f>ROUND(((ROUND((SUM(BF98:BF105)+SUM(BF123:BF176)), 2)*F33)+SUM(BF178:BF182)*F33),2)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ROUND((((SUM(BG98:BG105)+SUM(BG123:BG176))+SUM(BG178:BG182))),2)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ROUND((((SUM(BH98:BH105)+SUM(BH123:BH176))+SUM(BH178:BH182))),2)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ROUND((((SUM(BI98:BI105)+SUM(BI123:BI176))+SUM(BI178:BI182))),2)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584042 - SO M 584-042 Most cez potok Bystrianka pod Trangoškou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N123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N124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N125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143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N130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144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N131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439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N139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N143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146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N164</f>
        <v>0</v>
      </c>
      <c r="O95" s="258"/>
      <c r="P95" s="258"/>
      <c r="Q95" s="258"/>
      <c r="R95" s="135"/>
      <c r="T95" s="136"/>
      <c r="U95" s="136"/>
    </row>
    <row r="96" spans="2:47" s="6" customFormat="1" ht="21.75" customHeight="1">
      <c r="B96" s="132"/>
      <c r="C96" s="133"/>
      <c r="D96" s="134" t="s">
        <v>147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60">
        <f>N177</f>
        <v>0</v>
      </c>
      <c r="O96" s="258"/>
      <c r="P96" s="258"/>
      <c r="Q96" s="258"/>
      <c r="R96" s="135"/>
      <c r="T96" s="136"/>
      <c r="U96" s="136"/>
    </row>
    <row r="97" spans="2:65" s="1" customFormat="1" ht="21.7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T97" s="130"/>
      <c r="U97" s="130"/>
    </row>
    <row r="98" spans="2:65" s="1" customFormat="1" ht="29.25" customHeight="1">
      <c r="B98" s="36"/>
      <c r="C98" s="131" t="s">
        <v>148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56">
        <f>ROUND(N99+N100+N101+N102+N103+N104,2)</f>
        <v>0</v>
      </c>
      <c r="O98" s="261"/>
      <c r="P98" s="261"/>
      <c r="Q98" s="261"/>
      <c r="R98" s="38"/>
      <c r="T98" s="141"/>
      <c r="U98" s="142" t="s">
        <v>39</v>
      </c>
    </row>
    <row r="99" spans="2:65" s="1" customFormat="1" ht="18" customHeight="1">
      <c r="B99" s="36"/>
      <c r="C99" s="37"/>
      <c r="D99" s="236" t="s">
        <v>149</v>
      </c>
      <c r="E99" s="237"/>
      <c r="F99" s="237"/>
      <c r="G99" s="237"/>
      <c r="H99" s="237"/>
      <c r="I99" s="37"/>
      <c r="J99" s="37"/>
      <c r="K99" s="37"/>
      <c r="L99" s="37"/>
      <c r="M99" s="37"/>
      <c r="N99" s="234">
        <f>ROUND(N88*T99,2)</f>
        <v>0</v>
      </c>
      <c r="O99" s="235"/>
      <c r="P99" s="235"/>
      <c r="Q99" s="235"/>
      <c r="R99" s="38"/>
      <c r="S99" s="143"/>
      <c r="T99" s="144"/>
      <c r="U99" s="145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150</v>
      </c>
      <c r="AZ99" s="143"/>
      <c r="BA99" s="143"/>
      <c r="BB99" s="143"/>
      <c r="BC99" s="143"/>
      <c r="BD99" s="143"/>
      <c r="BE99" s="147">
        <f t="shared" ref="BE99:BE104" si="0">IF(U99="základná",N99,0)</f>
        <v>0</v>
      </c>
      <c r="BF99" s="147">
        <f t="shared" ref="BF99:BF104" si="1">IF(U99="znížená",N99,0)</f>
        <v>0</v>
      </c>
      <c r="BG99" s="147">
        <f t="shared" ref="BG99:BG104" si="2">IF(U99="zákl. prenesená",N99,0)</f>
        <v>0</v>
      </c>
      <c r="BH99" s="147">
        <f t="shared" ref="BH99:BH104" si="3">IF(U99="zníž. prenesená",N99,0)</f>
        <v>0</v>
      </c>
      <c r="BI99" s="147">
        <f t="shared" ref="BI99:BI104" si="4">IF(U99="nulová",N99,0)</f>
        <v>0</v>
      </c>
      <c r="BJ99" s="146" t="s">
        <v>151</v>
      </c>
      <c r="BK99" s="143"/>
      <c r="BL99" s="143"/>
      <c r="BM99" s="143"/>
    </row>
    <row r="100" spans="2:65" s="1" customFormat="1" ht="18" customHeight="1">
      <c r="B100" s="36"/>
      <c r="C100" s="37"/>
      <c r="D100" s="236" t="s">
        <v>152</v>
      </c>
      <c r="E100" s="237"/>
      <c r="F100" s="237"/>
      <c r="G100" s="237"/>
      <c r="H100" s="237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150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151</v>
      </c>
      <c r="BK100" s="143"/>
      <c r="BL100" s="143"/>
      <c r="BM100" s="143"/>
    </row>
    <row r="101" spans="2:65" s="1" customFormat="1" ht="18" customHeight="1">
      <c r="B101" s="36"/>
      <c r="C101" s="37"/>
      <c r="D101" s="236" t="s">
        <v>153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154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155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107" t="s">
        <v>156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8"/>
      <c r="U104" s="149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157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3.5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T105" s="130"/>
      <c r="U105" s="130"/>
    </row>
    <row r="106" spans="2:65" s="1" customFormat="1" ht="29.25" customHeight="1">
      <c r="B106" s="36"/>
      <c r="C106" s="118" t="s">
        <v>125</v>
      </c>
      <c r="D106" s="119"/>
      <c r="E106" s="119"/>
      <c r="F106" s="119"/>
      <c r="G106" s="119"/>
      <c r="H106" s="119"/>
      <c r="I106" s="119"/>
      <c r="J106" s="119"/>
      <c r="K106" s="119"/>
      <c r="L106" s="240">
        <f>ROUND(SUM(N88+N98),2)</f>
        <v>0</v>
      </c>
      <c r="M106" s="240"/>
      <c r="N106" s="240"/>
      <c r="O106" s="240"/>
      <c r="P106" s="240"/>
      <c r="Q106" s="240"/>
      <c r="R106" s="38"/>
      <c r="T106" s="130"/>
      <c r="U106" s="130"/>
    </row>
    <row r="107" spans="2:65" s="1" customFormat="1" ht="6.95" customHeight="1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2"/>
      <c r="T107" s="130"/>
      <c r="U107" s="130"/>
    </row>
    <row r="111" spans="2:65" s="1" customFormat="1" ht="6.95" customHeight="1"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2:65" s="1" customFormat="1" ht="36.950000000000003" customHeight="1">
      <c r="B112" s="36"/>
      <c r="C112" s="198" t="s">
        <v>158</v>
      </c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30" customHeight="1">
      <c r="B114" s="36"/>
      <c r="C114" s="31" t="s">
        <v>18</v>
      </c>
      <c r="D114" s="37"/>
      <c r="E114" s="37"/>
      <c r="F114" s="243" t="str">
        <f>F6</f>
        <v>REKONŠTRUKCIA II/584 TÁLE - BYSTRÁ, III/2373 DOLNÁ LEHOTA - MOSTY</v>
      </c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37"/>
      <c r="R114" s="38"/>
    </row>
    <row r="115" spans="2:65" s="1" customFormat="1" ht="36.950000000000003" customHeight="1">
      <c r="B115" s="36"/>
      <c r="C115" s="70" t="s">
        <v>132</v>
      </c>
      <c r="D115" s="37"/>
      <c r="E115" s="37"/>
      <c r="F115" s="218" t="str">
        <f>F7</f>
        <v>584042 - SO M 584-042 Most cez potok Bystrianka pod Trangoškou</v>
      </c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8" customHeight="1">
      <c r="B117" s="36"/>
      <c r="C117" s="31" t="s">
        <v>23</v>
      </c>
      <c r="D117" s="37"/>
      <c r="E117" s="37"/>
      <c r="F117" s="29" t="str">
        <f>F9</f>
        <v xml:space="preserve"> </v>
      </c>
      <c r="G117" s="37"/>
      <c r="H117" s="37"/>
      <c r="I117" s="37"/>
      <c r="J117" s="37"/>
      <c r="K117" s="31" t="s">
        <v>25</v>
      </c>
      <c r="L117" s="37"/>
      <c r="M117" s="247" t="str">
        <f>IF(O9="","",O9)</f>
        <v>18. 6. 2018</v>
      </c>
      <c r="N117" s="247"/>
      <c r="O117" s="247"/>
      <c r="P117" s="247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>
      <c r="B119" s="36"/>
      <c r="C119" s="31" t="s">
        <v>27</v>
      </c>
      <c r="D119" s="37"/>
      <c r="E119" s="37"/>
      <c r="F119" s="29" t="str">
        <f>E12</f>
        <v xml:space="preserve"> </v>
      </c>
      <c r="G119" s="37"/>
      <c r="H119" s="37"/>
      <c r="I119" s="37"/>
      <c r="J119" s="37"/>
      <c r="K119" s="31" t="s">
        <v>32</v>
      </c>
      <c r="L119" s="37"/>
      <c r="M119" s="202" t="str">
        <f>E18</f>
        <v xml:space="preserve"> </v>
      </c>
      <c r="N119" s="202"/>
      <c r="O119" s="202"/>
      <c r="P119" s="202"/>
      <c r="Q119" s="202"/>
      <c r="R119" s="38"/>
    </row>
    <row r="120" spans="2:65" s="1" customFormat="1" ht="14.45" customHeight="1">
      <c r="B120" s="36"/>
      <c r="C120" s="31" t="s">
        <v>30</v>
      </c>
      <c r="D120" s="37"/>
      <c r="E120" s="37"/>
      <c r="F120" s="29" t="str">
        <f>IF(E15="","",E15)</f>
        <v>Vyplň údaj</v>
      </c>
      <c r="G120" s="37"/>
      <c r="H120" s="37"/>
      <c r="I120" s="37"/>
      <c r="J120" s="37"/>
      <c r="K120" s="31" t="s">
        <v>34</v>
      </c>
      <c r="L120" s="37"/>
      <c r="M120" s="202" t="str">
        <f>E21</f>
        <v xml:space="preserve"> </v>
      </c>
      <c r="N120" s="202"/>
      <c r="O120" s="202"/>
      <c r="P120" s="202"/>
      <c r="Q120" s="202"/>
      <c r="R120" s="38"/>
    </row>
    <row r="121" spans="2:65" s="1" customFormat="1" ht="10.3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5" s="8" customFormat="1" ht="29.25" customHeight="1">
      <c r="B122" s="150"/>
      <c r="C122" s="151" t="s">
        <v>159</v>
      </c>
      <c r="D122" s="152" t="s">
        <v>160</v>
      </c>
      <c r="E122" s="152" t="s">
        <v>57</v>
      </c>
      <c r="F122" s="262" t="s">
        <v>161</v>
      </c>
      <c r="G122" s="262"/>
      <c r="H122" s="262"/>
      <c r="I122" s="262"/>
      <c r="J122" s="152" t="s">
        <v>162</v>
      </c>
      <c r="K122" s="152" t="s">
        <v>163</v>
      </c>
      <c r="L122" s="262" t="s">
        <v>164</v>
      </c>
      <c r="M122" s="262"/>
      <c r="N122" s="262" t="s">
        <v>137</v>
      </c>
      <c r="O122" s="262"/>
      <c r="P122" s="262"/>
      <c r="Q122" s="263"/>
      <c r="R122" s="153"/>
      <c r="T122" s="81" t="s">
        <v>165</v>
      </c>
      <c r="U122" s="82" t="s">
        <v>39</v>
      </c>
      <c r="V122" s="82" t="s">
        <v>166</v>
      </c>
      <c r="W122" s="82" t="s">
        <v>167</v>
      </c>
      <c r="X122" s="82" t="s">
        <v>168</v>
      </c>
      <c r="Y122" s="82" t="s">
        <v>169</v>
      </c>
      <c r="Z122" s="82" t="s">
        <v>170</v>
      </c>
      <c r="AA122" s="83" t="s">
        <v>171</v>
      </c>
    </row>
    <row r="123" spans="2:65" s="1" customFormat="1" ht="29.25" customHeight="1">
      <c r="B123" s="36"/>
      <c r="C123" s="85" t="s">
        <v>134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277">
        <f>BK123</f>
        <v>0</v>
      </c>
      <c r="O123" s="278"/>
      <c r="P123" s="278"/>
      <c r="Q123" s="278"/>
      <c r="R123" s="38"/>
      <c r="T123" s="84"/>
      <c r="U123" s="52"/>
      <c r="V123" s="52"/>
      <c r="W123" s="154">
        <f>W124+W164+W177</f>
        <v>0</v>
      </c>
      <c r="X123" s="52"/>
      <c r="Y123" s="154">
        <f>Y124+Y164+Y177</f>
        <v>141.04781999999997</v>
      </c>
      <c r="Z123" s="52"/>
      <c r="AA123" s="155">
        <f>AA124+AA164+AA177</f>
        <v>2.1999999999999997</v>
      </c>
      <c r="AT123" s="20" t="s">
        <v>74</v>
      </c>
      <c r="AU123" s="20" t="s">
        <v>139</v>
      </c>
      <c r="BK123" s="156">
        <f>BK124+BK164+BK177</f>
        <v>0</v>
      </c>
    </row>
    <row r="124" spans="2:65" s="9" customFormat="1" ht="37.35" customHeight="1">
      <c r="B124" s="157"/>
      <c r="C124" s="158"/>
      <c r="D124" s="159" t="s">
        <v>140</v>
      </c>
      <c r="E124" s="159"/>
      <c r="F124" s="159"/>
      <c r="G124" s="159"/>
      <c r="H124" s="159"/>
      <c r="I124" s="159"/>
      <c r="J124" s="159"/>
      <c r="K124" s="159"/>
      <c r="L124" s="159"/>
      <c r="M124" s="159"/>
      <c r="N124" s="260">
        <f>BK124</f>
        <v>0</v>
      </c>
      <c r="O124" s="279"/>
      <c r="P124" s="279"/>
      <c r="Q124" s="279"/>
      <c r="R124" s="160"/>
      <c r="T124" s="161"/>
      <c r="U124" s="158"/>
      <c r="V124" s="158"/>
      <c r="W124" s="162">
        <f>W125+W130+W131+W139+W143</f>
        <v>0</v>
      </c>
      <c r="X124" s="158"/>
      <c r="Y124" s="162">
        <f>Y125+Y130+Y131+Y139+Y143</f>
        <v>141.04781999999997</v>
      </c>
      <c r="Z124" s="158"/>
      <c r="AA124" s="163">
        <f>AA125+AA130+AA131+AA139+AA143</f>
        <v>2.1999999999999997</v>
      </c>
      <c r="AR124" s="164" t="s">
        <v>83</v>
      </c>
      <c r="AT124" s="165" t="s">
        <v>74</v>
      </c>
      <c r="AU124" s="165" t="s">
        <v>75</v>
      </c>
      <c r="AY124" s="164" t="s">
        <v>172</v>
      </c>
      <c r="BK124" s="166">
        <f>BK125+BK130+BK131+BK139+BK143</f>
        <v>0</v>
      </c>
    </row>
    <row r="125" spans="2:65" s="9" customFormat="1" ht="19.899999999999999" customHeight="1">
      <c r="B125" s="157"/>
      <c r="C125" s="158"/>
      <c r="D125" s="167" t="s">
        <v>141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280">
        <f>BK125</f>
        <v>0</v>
      </c>
      <c r="O125" s="281"/>
      <c r="P125" s="281"/>
      <c r="Q125" s="281"/>
      <c r="R125" s="160"/>
      <c r="T125" s="161"/>
      <c r="U125" s="158"/>
      <c r="V125" s="158"/>
      <c r="W125" s="162">
        <f>SUM(W126:W129)</f>
        <v>0</v>
      </c>
      <c r="X125" s="158"/>
      <c r="Y125" s="162">
        <f>SUM(Y126:Y129)</f>
        <v>0</v>
      </c>
      <c r="Z125" s="158"/>
      <c r="AA125" s="163">
        <f>SUM(AA126:AA129)</f>
        <v>0</v>
      </c>
      <c r="AR125" s="164" t="s">
        <v>83</v>
      </c>
      <c r="AT125" s="165" t="s">
        <v>74</v>
      </c>
      <c r="AU125" s="165" t="s">
        <v>83</v>
      </c>
      <c r="AY125" s="164" t="s">
        <v>172</v>
      </c>
      <c r="BK125" s="166">
        <f>SUM(BK126:BK129)</f>
        <v>0</v>
      </c>
    </row>
    <row r="126" spans="2:65" s="1" customFormat="1" ht="16.5" customHeight="1">
      <c r="B126" s="36"/>
      <c r="C126" s="168" t="s">
        <v>83</v>
      </c>
      <c r="D126" s="168" t="s">
        <v>173</v>
      </c>
      <c r="E126" s="169" t="s">
        <v>174</v>
      </c>
      <c r="F126" s="264" t="s">
        <v>175</v>
      </c>
      <c r="G126" s="264"/>
      <c r="H126" s="264"/>
      <c r="I126" s="264"/>
      <c r="J126" s="170" t="s">
        <v>176</v>
      </c>
      <c r="K126" s="171">
        <v>309.5</v>
      </c>
      <c r="L126" s="265">
        <v>0</v>
      </c>
      <c r="M126" s="266"/>
      <c r="N126" s="267">
        <f>ROUND(L126*K126,3)</f>
        <v>0</v>
      </c>
      <c r="O126" s="267"/>
      <c r="P126" s="267"/>
      <c r="Q126" s="267"/>
      <c r="R126" s="38"/>
      <c r="T126" s="173" t="s">
        <v>21</v>
      </c>
      <c r="U126" s="45" t="s">
        <v>42</v>
      </c>
      <c r="V126" s="37"/>
      <c r="W126" s="174">
        <f>V126*K126</f>
        <v>0</v>
      </c>
      <c r="X126" s="174">
        <v>0</v>
      </c>
      <c r="Y126" s="174">
        <f>X126*K126</f>
        <v>0</v>
      </c>
      <c r="Z126" s="174">
        <v>0</v>
      </c>
      <c r="AA126" s="175">
        <f>Z126*K126</f>
        <v>0</v>
      </c>
      <c r="AR126" s="20" t="s">
        <v>177</v>
      </c>
      <c r="AT126" s="20" t="s">
        <v>173</v>
      </c>
      <c r="AU126" s="20" t="s">
        <v>151</v>
      </c>
      <c r="AY126" s="20" t="s">
        <v>172</v>
      </c>
      <c r="BE126" s="111">
        <f>IF(U126="základná",N126,0)</f>
        <v>0</v>
      </c>
      <c r="BF126" s="111">
        <f>IF(U126="znížená",N126,0)</f>
        <v>0</v>
      </c>
      <c r="BG126" s="111">
        <f>IF(U126="zákl. prenesená",N126,0)</f>
        <v>0</v>
      </c>
      <c r="BH126" s="111">
        <f>IF(U126="zníž. prenesená",N126,0)</f>
        <v>0</v>
      </c>
      <c r="BI126" s="111">
        <f>IF(U126="nulová",N126,0)</f>
        <v>0</v>
      </c>
      <c r="BJ126" s="20" t="s">
        <v>151</v>
      </c>
      <c r="BK126" s="176">
        <f>ROUND(L126*K126,3)</f>
        <v>0</v>
      </c>
      <c r="BL126" s="20" t="s">
        <v>177</v>
      </c>
      <c r="BM126" s="20" t="s">
        <v>178</v>
      </c>
    </row>
    <row r="127" spans="2:65" s="10" customFormat="1" ht="51" customHeight="1">
      <c r="B127" s="177"/>
      <c r="C127" s="178"/>
      <c r="D127" s="178"/>
      <c r="E127" s="179" t="s">
        <v>21</v>
      </c>
      <c r="F127" s="268" t="s">
        <v>179</v>
      </c>
      <c r="G127" s="269"/>
      <c r="H127" s="269"/>
      <c r="I127" s="269"/>
      <c r="J127" s="178"/>
      <c r="K127" s="179" t="s">
        <v>21</v>
      </c>
      <c r="L127" s="178"/>
      <c r="M127" s="178"/>
      <c r="N127" s="178"/>
      <c r="O127" s="178"/>
      <c r="P127" s="178"/>
      <c r="Q127" s="178"/>
      <c r="R127" s="180"/>
      <c r="T127" s="181"/>
      <c r="U127" s="178"/>
      <c r="V127" s="178"/>
      <c r="W127" s="178"/>
      <c r="X127" s="178"/>
      <c r="Y127" s="178"/>
      <c r="Z127" s="178"/>
      <c r="AA127" s="182"/>
      <c r="AT127" s="183" t="s">
        <v>180</v>
      </c>
      <c r="AU127" s="183" t="s">
        <v>151</v>
      </c>
      <c r="AV127" s="10" t="s">
        <v>83</v>
      </c>
      <c r="AW127" s="10" t="s">
        <v>6</v>
      </c>
      <c r="AX127" s="10" t="s">
        <v>75</v>
      </c>
      <c r="AY127" s="183" t="s">
        <v>172</v>
      </c>
    </row>
    <row r="128" spans="2:65" s="10" customFormat="1" ht="25.5" customHeight="1">
      <c r="B128" s="177"/>
      <c r="C128" s="178"/>
      <c r="D128" s="178"/>
      <c r="E128" s="179" t="s">
        <v>21</v>
      </c>
      <c r="F128" s="270" t="s">
        <v>181</v>
      </c>
      <c r="G128" s="271"/>
      <c r="H128" s="271"/>
      <c r="I128" s="271"/>
      <c r="J128" s="178"/>
      <c r="K128" s="179" t="s">
        <v>21</v>
      </c>
      <c r="L128" s="178"/>
      <c r="M128" s="178"/>
      <c r="N128" s="178"/>
      <c r="O128" s="178"/>
      <c r="P128" s="178"/>
      <c r="Q128" s="178"/>
      <c r="R128" s="180"/>
      <c r="T128" s="181"/>
      <c r="U128" s="178"/>
      <c r="V128" s="178"/>
      <c r="W128" s="178"/>
      <c r="X128" s="178"/>
      <c r="Y128" s="178"/>
      <c r="Z128" s="178"/>
      <c r="AA128" s="182"/>
      <c r="AT128" s="183" t="s">
        <v>180</v>
      </c>
      <c r="AU128" s="183" t="s">
        <v>151</v>
      </c>
      <c r="AV128" s="10" t="s">
        <v>83</v>
      </c>
      <c r="AW128" s="10" t="s">
        <v>6</v>
      </c>
      <c r="AX128" s="10" t="s">
        <v>75</v>
      </c>
      <c r="AY128" s="183" t="s">
        <v>172</v>
      </c>
    </row>
    <row r="129" spans="2:65" s="11" customFormat="1" ht="16.5" customHeight="1">
      <c r="B129" s="184"/>
      <c r="C129" s="185"/>
      <c r="D129" s="185"/>
      <c r="E129" s="186" t="s">
        <v>21</v>
      </c>
      <c r="F129" s="272" t="s">
        <v>568</v>
      </c>
      <c r="G129" s="273"/>
      <c r="H129" s="273"/>
      <c r="I129" s="273"/>
      <c r="J129" s="185"/>
      <c r="K129" s="187">
        <v>309.5</v>
      </c>
      <c r="L129" s="185"/>
      <c r="M129" s="185"/>
      <c r="N129" s="185"/>
      <c r="O129" s="185"/>
      <c r="P129" s="185"/>
      <c r="Q129" s="185"/>
      <c r="R129" s="188"/>
      <c r="T129" s="189"/>
      <c r="U129" s="185"/>
      <c r="V129" s="185"/>
      <c r="W129" s="185"/>
      <c r="X129" s="185"/>
      <c r="Y129" s="185"/>
      <c r="Z129" s="185"/>
      <c r="AA129" s="190"/>
      <c r="AT129" s="191" t="s">
        <v>180</v>
      </c>
      <c r="AU129" s="191" t="s">
        <v>151</v>
      </c>
      <c r="AV129" s="11" t="s">
        <v>151</v>
      </c>
      <c r="AW129" s="11" t="s">
        <v>6</v>
      </c>
      <c r="AX129" s="11" t="s">
        <v>83</v>
      </c>
      <c r="AY129" s="191" t="s">
        <v>172</v>
      </c>
    </row>
    <row r="130" spans="2:65" s="9" customFormat="1" ht="29.85" customHeight="1">
      <c r="B130" s="157"/>
      <c r="C130" s="158"/>
      <c r="D130" s="167" t="s">
        <v>143</v>
      </c>
      <c r="E130" s="167"/>
      <c r="F130" s="167"/>
      <c r="G130" s="167"/>
      <c r="H130" s="167"/>
      <c r="I130" s="167"/>
      <c r="J130" s="167"/>
      <c r="K130" s="167"/>
      <c r="L130" s="167"/>
      <c r="M130" s="167"/>
      <c r="N130" s="287">
        <f>BK130</f>
        <v>0</v>
      </c>
      <c r="O130" s="288"/>
      <c r="P130" s="288"/>
      <c r="Q130" s="288"/>
      <c r="R130" s="160"/>
      <c r="T130" s="161"/>
      <c r="U130" s="158"/>
      <c r="V130" s="158"/>
      <c r="W130" s="162">
        <v>0</v>
      </c>
      <c r="X130" s="158"/>
      <c r="Y130" s="162">
        <v>0</v>
      </c>
      <c r="Z130" s="158"/>
      <c r="AA130" s="163">
        <v>0</v>
      </c>
      <c r="AR130" s="164" t="s">
        <v>83</v>
      </c>
      <c r="AT130" s="165" t="s">
        <v>74</v>
      </c>
      <c r="AU130" s="165" t="s">
        <v>83</v>
      </c>
      <c r="AY130" s="164" t="s">
        <v>172</v>
      </c>
      <c r="BK130" s="166">
        <v>0</v>
      </c>
    </row>
    <row r="131" spans="2:65" s="9" customFormat="1" ht="19.899999999999999" customHeight="1">
      <c r="B131" s="157"/>
      <c r="C131" s="158"/>
      <c r="D131" s="167" t="s">
        <v>144</v>
      </c>
      <c r="E131" s="167"/>
      <c r="F131" s="167"/>
      <c r="G131" s="167"/>
      <c r="H131" s="167"/>
      <c r="I131" s="167"/>
      <c r="J131" s="167"/>
      <c r="K131" s="167"/>
      <c r="L131" s="167"/>
      <c r="M131" s="167"/>
      <c r="N131" s="280">
        <f>BK131</f>
        <v>0</v>
      </c>
      <c r="O131" s="281"/>
      <c r="P131" s="281"/>
      <c r="Q131" s="281"/>
      <c r="R131" s="160"/>
      <c r="T131" s="161"/>
      <c r="U131" s="158"/>
      <c r="V131" s="158"/>
      <c r="W131" s="162">
        <f>SUM(W132:W138)</f>
        <v>0</v>
      </c>
      <c r="X131" s="158"/>
      <c r="Y131" s="162">
        <f>SUM(Y132:Y138)</f>
        <v>4.3920600000000007</v>
      </c>
      <c r="Z131" s="158"/>
      <c r="AA131" s="163">
        <f>SUM(AA132:AA138)</f>
        <v>0</v>
      </c>
      <c r="AR131" s="164" t="s">
        <v>83</v>
      </c>
      <c r="AT131" s="165" t="s">
        <v>74</v>
      </c>
      <c r="AU131" s="165" t="s">
        <v>83</v>
      </c>
      <c r="AY131" s="164" t="s">
        <v>172</v>
      </c>
      <c r="BK131" s="166">
        <f>SUM(BK132:BK138)</f>
        <v>0</v>
      </c>
    </row>
    <row r="132" spans="2:65" s="1" customFormat="1" ht="16.5" customHeight="1">
      <c r="B132" s="36"/>
      <c r="C132" s="168" t="s">
        <v>151</v>
      </c>
      <c r="D132" s="168" t="s">
        <v>173</v>
      </c>
      <c r="E132" s="169" t="s">
        <v>336</v>
      </c>
      <c r="F132" s="264" t="s">
        <v>337</v>
      </c>
      <c r="G132" s="264"/>
      <c r="H132" s="264"/>
      <c r="I132" s="264"/>
      <c r="J132" s="170" t="s">
        <v>176</v>
      </c>
      <c r="K132" s="171">
        <v>21</v>
      </c>
      <c r="L132" s="265">
        <v>0</v>
      </c>
      <c r="M132" s="266"/>
      <c r="N132" s="267">
        <f>ROUND(L132*K132,3)</f>
        <v>0</v>
      </c>
      <c r="O132" s="267"/>
      <c r="P132" s="267"/>
      <c r="Q132" s="267"/>
      <c r="R132" s="38"/>
      <c r="T132" s="173" t="s">
        <v>21</v>
      </c>
      <c r="U132" s="45" t="s">
        <v>42</v>
      </c>
      <c r="V132" s="37"/>
      <c r="W132" s="174">
        <f>V132*K132</f>
        <v>0</v>
      </c>
      <c r="X132" s="174">
        <v>3.7859999999999998E-2</v>
      </c>
      <c r="Y132" s="174">
        <f>X132*K132</f>
        <v>0.79505999999999999</v>
      </c>
      <c r="Z132" s="174">
        <v>0</v>
      </c>
      <c r="AA132" s="175">
        <f>Z132*K132</f>
        <v>0</v>
      </c>
      <c r="AR132" s="20" t="s">
        <v>177</v>
      </c>
      <c r="AT132" s="20" t="s">
        <v>173</v>
      </c>
      <c r="AU132" s="20" t="s">
        <v>151</v>
      </c>
      <c r="AY132" s="20" t="s">
        <v>172</v>
      </c>
      <c r="BE132" s="111">
        <f>IF(U132="základná",N132,0)</f>
        <v>0</v>
      </c>
      <c r="BF132" s="111">
        <f>IF(U132="znížená",N132,0)</f>
        <v>0</v>
      </c>
      <c r="BG132" s="111">
        <f>IF(U132="zákl. prenesená",N132,0)</f>
        <v>0</v>
      </c>
      <c r="BH132" s="111">
        <f>IF(U132="zníž. prenesená",N132,0)</f>
        <v>0</v>
      </c>
      <c r="BI132" s="111">
        <f>IF(U132="nulová",N132,0)</f>
        <v>0</v>
      </c>
      <c r="BJ132" s="20" t="s">
        <v>151</v>
      </c>
      <c r="BK132" s="176">
        <f>ROUND(L132*K132,3)</f>
        <v>0</v>
      </c>
      <c r="BL132" s="20" t="s">
        <v>177</v>
      </c>
      <c r="BM132" s="20" t="s">
        <v>338</v>
      </c>
    </row>
    <row r="133" spans="2:65" s="10" customFormat="1" ht="25.5" customHeight="1">
      <c r="B133" s="177"/>
      <c r="C133" s="178"/>
      <c r="D133" s="178"/>
      <c r="E133" s="179" t="s">
        <v>21</v>
      </c>
      <c r="F133" s="268" t="s">
        <v>339</v>
      </c>
      <c r="G133" s="269"/>
      <c r="H133" s="269"/>
      <c r="I133" s="269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569</v>
      </c>
      <c r="G134" s="273"/>
      <c r="H134" s="273"/>
      <c r="I134" s="273"/>
      <c r="J134" s="185"/>
      <c r="K134" s="187">
        <v>21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1" customFormat="1" ht="25.5" customHeight="1">
      <c r="B135" s="36"/>
      <c r="C135" s="168" t="s">
        <v>190</v>
      </c>
      <c r="D135" s="168" t="s">
        <v>173</v>
      </c>
      <c r="E135" s="169" t="s">
        <v>197</v>
      </c>
      <c r="F135" s="264" t="s">
        <v>198</v>
      </c>
      <c r="G135" s="264"/>
      <c r="H135" s="264"/>
      <c r="I135" s="264"/>
      <c r="J135" s="170" t="s">
        <v>176</v>
      </c>
      <c r="K135" s="171">
        <v>43.6</v>
      </c>
      <c r="L135" s="265">
        <v>0</v>
      </c>
      <c r="M135" s="266"/>
      <c r="N135" s="267">
        <f>ROUND(L135*K135,3)</f>
        <v>0</v>
      </c>
      <c r="O135" s="267"/>
      <c r="P135" s="267"/>
      <c r="Q135" s="267"/>
      <c r="R135" s="38"/>
      <c r="T135" s="173" t="s">
        <v>21</v>
      </c>
      <c r="U135" s="45" t="s">
        <v>42</v>
      </c>
      <c r="V135" s="37"/>
      <c r="W135" s="174">
        <f>V135*K135</f>
        <v>0</v>
      </c>
      <c r="X135" s="174">
        <v>8.2500000000000004E-2</v>
      </c>
      <c r="Y135" s="174">
        <f>X135*K135</f>
        <v>3.5970000000000004</v>
      </c>
      <c r="Z135" s="174">
        <v>0</v>
      </c>
      <c r="AA135" s="175">
        <f>Z135*K135</f>
        <v>0</v>
      </c>
      <c r="AR135" s="20" t="s">
        <v>177</v>
      </c>
      <c r="AT135" s="20" t="s">
        <v>173</v>
      </c>
      <c r="AU135" s="20" t="s">
        <v>151</v>
      </c>
      <c r="AY135" s="20" t="s">
        <v>172</v>
      </c>
      <c r="BE135" s="111">
        <f>IF(U135="základná",N135,0)</f>
        <v>0</v>
      </c>
      <c r="BF135" s="111">
        <f>IF(U135="znížená",N135,0)</f>
        <v>0</v>
      </c>
      <c r="BG135" s="111">
        <f>IF(U135="zákl. prenesená",N135,0)</f>
        <v>0</v>
      </c>
      <c r="BH135" s="111">
        <f>IF(U135="zníž. prenesená",N135,0)</f>
        <v>0</v>
      </c>
      <c r="BI135" s="111">
        <f>IF(U135="nulová",N135,0)</f>
        <v>0</v>
      </c>
      <c r="BJ135" s="20" t="s">
        <v>151</v>
      </c>
      <c r="BK135" s="176">
        <f>ROUND(L135*K135,3)</f>
        <v>0</v>
      </c>
      <c r="BL135" s="20" t="s">
        <v>177</v>
      </c>
      <c r="BM135" s="20" t="s">
        <v>199</v>
      </c>
    </row>
    <row r="136" spans="2:65" s="10" customFormat="1" ht="38.25" customHeight="1">
      <c r="B136" s="177"/>
      <c r="C136" s="178"/>
      <c r="D136" s="178"/>
      <c r="E136" s="179" t="s">
        <v>21</v>
      </c>
      <c r="F136" s="268" t="s">
        <v>200</v>
      </c>
      <c r="G136" s="269"/>
      <c r="H136" s="269"/>
      <c r="I136" s="269"/>
      <c r="J136" s="178"/>
      <c r="K136" s="179" t="s">
        <v>21</v>
      </c>
      <c r="L136" s="178"/>
      <c r="M136" s="178"/>
      <c r="N136" s="178"/>
      <c r="O136" s="178"/>
      <c r="P136" s="178"/>
      <c r="Q136" s="178"/>
      <c r="R136" s="180"/>
      <c r="T136" s="181"/>
      <c r="U136" s="178"/>
      <c r="V136" s="178"/>
      <c r="W136" s="178"/>
      <c r="X136" s="178"/>
      <c r="Y136" s="178"/>
      <c r="Z136" s="178"/>
      <c r="AA136" s="182"/>
      <c r="AT136" s="183" t="s">
        <v>180</v>
      </c>
      <c r="AU136" s="183" t="s">
        <v>151</v>
      </c>
      <c r="AV136" s="10" t="s">
        <v>83</v>
      </c>
      <c r="AW136" s="10" t="s">
        <v>6</v>
      </c>
      <c r="AX136" s="10" t="s">
        <v>75</v>
      </c>
      <c r="AY136" s="183" t="s">
        <v>172</v>
      </c>
    </row>
    <row r="137" spans="2:65" s="10" customFormat="1" ht="25.5" customHeight="1">
      <c r="B137" s="177"/>
      <c r="C137" s="178"/>
      <c r="D137" s="178"/>
      <c r="E137" s="179" t="s">
        <v>21</v>
      </c>
      <c r="F137" s="270" t="s">
        <v>201</v>
      </c>
      <c r="G137" s="271"/>
      <c r="H137" s="271"/>
      <c r="I137" s="271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1" customFormat="1" ht="16.5" customHeight="1">
      <c r="B138" s="184"/>
      <c r="C138" s="185"/>
      <c r="D138" s="185"/>
      <c r="E138" s="186" t="s">
        <v>21</v>
      </c>
      <c r="F138" s="272" t="s">
        <v>570</v>
      </c>
      <c r="G138" s="273"/>
      <c r="H138" s="273"/>
      <c r="I138" s="273"/>
      <c r="J138" s="185"/>
      <c r="K138" s="187">
        <v>43.6</v>
      </c>
      <c r="L138" s="185"/>
      <c r="M138" s="185"/>
      <c r="N138" s="185"/>
      <c r="O138" s="185"/>
      <c r="P138" s="185"/>
      <c r="Q138" s="185"/>
      <c r="R138" s="188"/>
      <c r="T138" s="189"/>
      <c r="U138" s="185"/>
      <c r="V138" s="185"/>
      <c r="W138" s="185"/>
      <c r="X138" s="185"/>
      <c r="Y138" s="185"/>
      <c r="Z138" s="185"/>
      <c r="AA138" s="190"/>
      <c r="AT138" s="191" t="s">
        <v>180</v>
      </c>
      <c r="AU138" s="191" t="s">
        <v>151</v>
      </c>
      <c r="AV138" s="11" t="s">
        <v>151</v>
      </c>
      <c r="AW138" s="11" t="s">
        <v>6</v>
      </c>
      <c r="AX138" s="11" t="s">
        <v>83</v>
      </c>
      <c r="AY138" s="191" t="s">
        <v>172</v>
      </c>
    </row>
    <row r="139" spans="2:65" s="9" customFormat="1" ht="29.85" customHeight="1">
      <c r="B139" s="157"/>
      <c r="C139" s="158"/>
      <c r="D139" s="167" t="s">
        <v>439</v>
      </c>
      <c r="E139" s="167"/>
      <c r="F139" s="167"/>
      <c r="G139" s="167"/>
      <c r="H139" s="167"/>
      <c r="I139" s="167"/>
      <c r="J139" s="167"/>
      <c r="K139" s="167"/>
      <c r="L139" s="167"/>
      <c r="M139" s="167"/>
      <c r="N139" s="280">
        <f>BK139</f>
        <v>0</v>
      </c>
      <c r="O139" s="281"/>
      <c r="P139" s="281"/>
      <c r="Q139" s="281"/>
      <c r="R139" s="160"/>
      <c r="T139" s="161"/>
      <c r="U139" s="158"/>
      <c r="V139" s="158"/>
      <c r="W139" s="162">
        <f>SUM(W140:W142)</f>
        <v>0</v>
      </c>
      <c r="X139" s="158"/>
      <c r="Y139" s="162">
        <f>SUM(Y140:Y142)</f>
        <v>2.4157199999999999</v>
      </c>
      <c r="Z139" s="158"/>
      <c r="AA139" s="163">
        <f>SUM(AA140:AA142)</f>
        <v>0</v>
      </c>
      <c r="AR139" s="164" t="s">
        <v>83</v>
      </c>
      <c r="AT139" s="165" t="s">
        <v>74</v>
      </c>
      <c r="AU139" s="165" t="s">
        <v>83</v>
      </c>
      <c r="AY139" s="164" t="s">
        <v>172</v>
      </c>
      <c r="BK139" s="166">
        <f>SUM(BK140:BK142)</f>
        <v>0</v>
      </c>
    </row>
    <row r="140" spans="2:65" s="1" customFormat="1" ht="38.25" customHeight="1">
      <c r="B140" s="36"/>
      <c r="C140" s="168" t="s">
        <v>177</v>
      </c>
      <c r="D140" s="168" t="s">
        <v>173</v>
      </c>
      <c r="E140" s="169" t="s">
        <v>451</v>
      </c>
      <c r="F140" s="264" t="s">
        <v>452</v>
      </c>
      <c r="G140" s="264"/>
      <c r="H140" s="264"/>
      <c r="I140" s="264"/>
      <c r="J140" s="170" t="s">
        <v>193</v>
      </c>
      <c r="K140" s="171">
        <v>1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2.4157199999999999</v>
      </c>
      <c r="Y140" s="174">
        <f>X140*K140</f>
        <v>2.4157199999999999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453</v>
      </c>
    </row>
    <row r="141" spans="2:65" s="10" customFormat="1" ht="25.5" customHeight="1">
      <c r="B141" s="177"/>
      <c r="C141" s="178"/>
      <c r="D141" s="178"/>
      <c r="E141" s="179" t="s">
        <v>21</v>
      </c>
      <c r="F141" s="268" t="s">
        <v>454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1" customFormat="1" ht="16.5" customHeight="1">
      <c r="B142" s="184"/>
      <c r="C142" s="185"/>
      <c r="D142" s="185"/>
      <c r="E142" s="186" t="s">
        <v>21</v>
      </c>
      <c r="F142" s="272" t="s">
        <v>410</v>
      </c>
      <c r="G142" s="273"/>
      <c r="H142" s="273"/>
      <c r="I142" s="273"/>
      <c r="J142" s="185"/>
      <c r="K142" s="187">
        <v>1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90"/>
      <c r="AT142" s="191" t="s">
        <v>180</v>
      </c>
      <c r="AU142" s="191" t="s">
        <v>151</v>
      </c>
      <c r="AV142" s="11" t="s">
        <v>151</v>
      </c>
      <c r="AW142" s="11" t="s">
        <v>6</v>
      </c>
      <c r="AX142" s="11" t="s">
        <v>83</v>
      </c>
      <c r="AY142" s="191" t="s">
        <v>172</v>
      </c>
    </row>
    <row r="143" spans="2:65" s="9" customFormat="1" ht="29.85" customHeight="1">
      <c r="B143" s="157"/>
      <c r="C143" s="158"/>
      <c r="D143" s="167" t="s">
        <v>145</v>
      </c>
      <c r="E143" s="167"/>
      <c r="F143" s="167"/>
      <c r="G143" s="167"/>
      <c r="H143" s="167"/>
      <c r="I143" s="167"/>
      <c r="J143" s="167"/>
      <c r="K143" s="167"/>
      <c r="L143" s="167"/>
      <c r="M143" s="167"/>
      <c r="N143" s="280">
        <f>BK143</f>
        <v>0</v>
      </c>
      <c r="O143" s="281"/>
      <c r="P143" s="281"/>
      <c r="Q143" s="281"/>
      <c r="R143" s="160"/>
      <c r="T143" s="161"/>
      <c r="U143" s="158"/>
      <c r="V143" s="158"/>
      <c r="W143" s="162">
        <f>SUM(W144:W163)</f>
        <v>0</v>
      </c>
      <c r="X143" s="158"/>
      <c r="Y143" s="162">
        <f>SUM(Y144:Y163)</f>
        <v>134.24003999999996</v>
      </c>
      <c r="Z143" s="158"/>
      <c r="AA143" s="163">
        <f>SUM(AA144:AA163)</f>
        <v>2.1999999999999997</v>
      </c>
      <c r="AR143" s="164" t="s">
        <v>83</v>
      </c>
      <c r="AT143" s="165" t="s">
        <v>74</v>
      </c>
      <c r="AU143" s="165" t="s">
        <v>83</v>
      </c>
      <c r="AY143" s="164" t="s">
        <v>172</v>
      </c>
      <c r="BK143" s="166">
        <f>SUM(BK144:BK163)</f>
        <v>0</v>
      </c>
    </row>
    <row r="144" spans="2:65" s="1" customFormat="1" ht="16.5" customHeight="1">
      <c r="B144" s="36"/>
      <c r="C144" s="168" t="s">
        <v>203</v>
      </c>
      <c r="D144" s="168" t="s">
        <v>173</v>
      </c>
      <c r="E144" s="169" t="s">
        <v>217</v>
      </c>
      <c r="F144" s="264" t="s">
        <v>218</v>
      </c>
      <c r="G144" s="264"/>
      <c r="H144" s="264"/>
      <c r="I144" s="264"/>
      <c r="J144" s="170" t="s">
        <v>185</v>
      </c>
      <c r="K144" s="171">
        <v>16</v>
      </c>
      <c r="L144" s="265">
        <v>0</v>
      </c>
      <c r="M144" s="266"/>
      <c r="N144" s="267">
        <f>ROUND(L144*K144,3)</f>
        <v>0</v>
      </c>
      <c r="O144" s="267"/>
      <c r="P144" s="267"/>
      <c r="Q144" s="267"/>
      <c r="R144" s="38"/>
      <c r="T144" s="173" t="s">
        <v>21</v>
      </c>
      <c r="U144" s="45" t="s">
        <v>42</v>
      </c>
      <c r="V144" s="37"/>
      <c r="W144" s="174">
        <f>V144*K144</f>
        <v>0</v>
      </c>
      <c r="X144" s="174">
        <v>0.11254</v>
      </c>
      <c r="Y144" s="174">
        <f>X144*K144</f>
        <v>1.80064</v>
      </c>
      <c r="Z144" s="174">
        <v>0</v>
      </c>
      <c r="AA144" s="175">
        <f>Z144*K144</f>
        <v>0</v>
      </c>
      <c r="AR144" s="20" t="s">
        <v>177</v>
      </c>
      <c r="AT144" s="20" t="s">
        <v>173</v>
      </c>
      <c r="AU144" s="20" t="s">
        <v>151</v>
      </c>
      <c r="AY144" s="20" t="s">
        <v>172</v>
      </c>
      <c r="BE144" s="111">
        <f>IF(U144="základná",N144,0)</f>
        <v>0</v>
      </c>
      <c r="BF144" s="111">
        <f>IF(U144="znížená",N144,0)</f>
        <v>0</v>
      </c>
      <c r="BG144" s="111">
        <f>IF(U144="zákl. prenesená",N144,0)</f>
        <v>0</v>
      </c>
      <c r="BH144" s="111">
        <f>IF(U144="zníž. prenesená",N144,0)</f>
        <v>0</v>
      </c>
      <c r="BI144" s="111">
        <f>IF(U144="nulová",N144,0)</f>
        <v>0</v>
      </c>
      <c r="BJ144" s="20" t="s">
        <v>151</v>
      </c>
      <c r="BK144" s="176">
        <f>ROUND(L144*K144,3)</f>
        <v>0</v>
      </c>
      <c r="BL144" s="20" t="s">
        <v>177</v>
      </c>
      <c r="BM144" s="20" t="s">
        <v>219</v>
      </c>
    </row>
    <row r="145" spans="2:65" s="10" customFormat="1" ht="51" customHeight="1">
      <c r="B145" s="177"/>
      <c r="C145" s="178"/>
      <c r="D145" s="178"/>
      <c r="E145" s="179" t="s">
        <v>21</v>
      </c>
      <c r="F145" s="268" t="s">
        <v>220</v>
      </c>
      <c r="G145" s="269"/>
      <c r="H145" s="269"/>
      <c r="I145" s="269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1" customFormat="1" ht="16.5" customHeight="1">
      <c r="B146" s="184"/>
      <c r="C146" s="185"/>
      <c r="D146" s="185"/>
      <c r="E146" s="186" t="s">
        <v>21</v>
      </c>
      <c r="F146" s="272" t="s">
        <v>341</v>
      </c>
      <c r="G146" s="273"/>
      <c r="H146" s="273"/>
      <c r="I146" s="273"/>
      <c r="J146" s="185"/>
      <c r="K146" s="187">
        <v>16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90"/>
      <c r="AT146" s="191" t="s">
        <v>180</v>
      </c>
      <c r="AU146" s="191" t="s">
        <v>151</v>
      </c>
      <c r="AV146" s="11" t="s">
        <v>151</v>
      </c>
      <c r="AW146" s="11" t="s">
        <v>6</v>
      </c>
      <c r="AX146" s="11" t="s">
        <v>83</v>
      </c>
      <c r="AY146" s="191" t="s">
        <v>172</v>
      </c>
    </row>
    <row r="147" spans="2:65" s="1" customFormat="1" ht="25.5" customHeight="1">
      <c r="B147" s="36"/>
      <c r="C147" s="168" t="s">
        <v>209</v>
      </c>
      <c r="D147" s="168" t="s">
        <v>173</v>
      </c>
      <c r="E147" s="169" t="s">
        <v>223</v>
      </c>
      <c r="F147" s="264" t="s">
        <v>224</v>
      </c>
      <c r="G147" s="264"/>
      <c r="H147" s="264"/>
      <c r="I147" s="264"/>
      <c r="J147" s="170" t="s">
        <v>225</v>
      </c>
      <c r="K147" s="171">
        <v>2</v>
      </c>
      <c r="L147" s="265">
        <v>0</v>
      </c>
      <c r="M147" s="266"/>
      <c r="N147" s="267">
        <f>ROUND(L147*K147,3)</f>
        <v>0</v>
      </c>
      <c r="O147" s="267"/>
      <c r="P147" s="267"/>
      <c r="Q147" s="267"/>
      <c r="R147" s="38"/>
      <c r="T147" s="173" t="s">
        <v>21</v>
      </c>
      <c r="U147" s="45" t="s">
        <v>42</v>
      </c>
      <c r="V147" s="37"/>
      <c r="W147" s="174">
        <f>V147*K147</f>
        <v>0</v>
      </c>
      <c r="X147" s="174">
        <v>7.7670000000000003E-2</v>
      </c>
      <c r="Y147" s="174">
        <f>X147*K147</f>
        <v>0.15534000000000001</v>
      </c>
      <c r="Z147" s="174">
        <v>0</v>
      </c>
      <c r="AA147" s="175">
        <f>Z147*K147</f>
        <v>0</v>
      </c>
      <c r="AR147" s="20" t="s">
        <v>177</v>
      </c>
      <c r="AT147" s="20" t="s">
        <v>173</v>
      </c>
      <c r="AU147" s="20" t="s">
        <v>151</v>
      </c>
      <c r="AY147" s="20" t="s">
        <v>172</v>
      </c>
      <c r="BE147" s="111">
        <f>IF(U147="základná",N147,0)</f>
        <v>0</v>
      </c>
      <c r="BF147" s="111">
        <f>IF(U147="znížená",N147,0)</f>
        <v>0</v>
      </c>
      <c r="BG147" s="111">
        <f>IF(U147="zákl. prenesená",N147,0)</f>
        <v>0</v>
      </c>
      <c r="BH147" s="111">
        <f>IF(U147="zníž. prenesená",N147,0)</f>
        <v>0</v>
      </c>
      <c r="BI147" s="111">
        <f>IF(U147="nulová",N147,0)</f>
        <v>0</v>
      </c>
      <c r="BJ147" s="20" t="s">
        <v>151</v>
      </c>
      <c r="BK147" s="176">
        <f>ROUND(L147*K147,3)</f>
        <v>0</v>
      </c>
      <c r="BL147" s="20" t="s">
        <v>177</v>
      </c>
      <c r="BM147" s="20" t="s">
        <v>226</v>
      </c>
    </row>
    <row r="148" spans="2:65" s="11" customFormat="1" ht="16.5" customHeight="1">
      <c r="B148" s="184"/>
      <c r="C148" s="185"/>
      <c r="D148" s="185"/>
      <c r="E148" s="186" t="s">
        <v>21</v>
      </c>
      <c r="F148" s="274" t="s">
        <v>227</v>
      </c>
      <c r="G148" s="275"/>
      <c r="H148" s="275"/>
      <c r="I148" s="275"/>
      <c r="J148" s="185"/>
      <c r="K148" s="187">
        <v>2</v>
      </c>
      <c r="L148" s="185"/>
      <c r="M148" s="185"/>
      <c r="N148" s="185"/>
      <c r="O148" s="185"/>
      <c r="P148" s="185"/>
      <c r="Q148" s="185"/>
      <c r="R148" s="188"/>
      <c r="T148" s="189"/>
      <c r="U148" s="185"/>
      <c r="V148" s="185"/>
      <c r="W148" s="185"/>
      <c r="X148" s="185"/>
      <c r="Y148" s="185"/>
      <c r="Z148" s="185"/>
      <c r="AA148" s="190"/>
      <c r="AT148" s="191" t="s">
        <v>180</v>
      </c>
      <c r="AU148" s="191" t="s">
        <v>151</v>
      </c>
      <c r="AV148" s="11" t="s">
        <v>151</v>
      </c>
      <c r="AW148" s="11" t="s">
        <v>6</v>
      </c>
      <c r="AX148" s="11" t="s">
        <v>83</v>
      </c>
      <c r="AY148" s="191" t="s">
        <v>172</v>
      </c>
    </row>
    <row r="149" spans="2:65" s="1" customFormat="1" ht="38.25" customHeight="1">
      <c r="B149" s="36"/>
      <c r="C149" s="168" t="s">
        <v>216</v>
      </c>
      <c r="D149" s="168" t="s">
        <v>173</v>
      </c>
      <c r="E149" s="169" t="s">
        <v>359</v>
      </c>
      <c r="F149" s="264" t="s">
        <v>360</v>
      </c>
      <c r="G149" s="264"/>
      <c r="H149" s="264"/>
      <c r="I149" s="264"/>
      <c r="J149" s="170" t="s">
        <v>185</v>
      </c>
      <c r="K149" s="171">
        <v>25</v>
      </c>
      <c r="L149" s="265">
        <v>0</v>
      </c>
      <c r="M149" s="266"/>
      <c r="N149" s="267">
        <f>ROUND(L149*K149,3)</f>
        <v>0</v>
      </c>
      <c r="O149" s="267"/>
      <c r="P149" s="267"/>
      <c r="Q149" s="267"/>
      <c r="R149" s="38"/>
      <c r="T149" s="173" t="s">
        <v>21</v>
      </c>
      <c r="U149" s="45" t="s">
        <v>42</v>
      </c>
      <c r="V149" s="37"/>
      <c r="W149" s="174">
        <f>V149*K149</f>
        <v>0</v>
      </c>
      <c r="X149" s="174">
        <v>3.5009999999999999E-2</v>
      </c>
      <c r="Y149" s="174">
        <f>X149*K149</f>
        <v>0.87524999999999997</v>
      </c>
      <c r="Z149" s="174">
        <v>0</v>
      </c>
      <c r="AA149" s="175">
        <f>Z149*K149</f>
        <v>0</v>
      </c>
      <c r="AR149" s="20" t="s">
        <v>177</v>
      </c>
      <c r="AT149" s="20" t="s">
        <v>173</v>
      </c>
      <c r="AU149" s="20" t="s">
        <v>151</v>
      </c>
      <c r="AY149" s="20" t="s">
        <v>172</v>
      </c>
      <c r="BE149" s="111">
        <f>IF(U149="základná",N149,0)</f>
        <v>0</v>
      </c>
      <c r="BF149" s="111">
        <f>IF(U149="znížená",N149,0)</f>
        <v>0</v>
      </c>
      <c r="BG149" s="111">
        <f>IF(U149="zákl. prenesená",N149,0)</f>
        <v>0</v>
      </c>
      <c r="BH149" s="111">
        <f>IF(U149="zníž. prenesená",N149,0)</f>
        <v>0</v>
      </c>
      <c r="BI149" s="111">
        <f>IF(U149="nulová",N149,0)</f>
        <v>0</v>
      </c>
      <c r="BJ149" s="20" t="s">
        <v>151</v>
      </c>
      <c r="BK149" s="176">
        <f>ROUND(L149*K149,3)</f>
        <v>0</v>
      </c>
      <c r="BL149" s="20" t="s">
        <v>177</v>
      </c>
      <c r="BM149" s="20" t="s">
        <v>361</v>
      </c>
    </row>
    <row r="150" spans="2:65" s="1" customFormat="1" ht="16.5" customHeight="1">
      <c r="B150" s="36"/>
      <c r="C150" s="168" t="s">
        <v>222</v>
      </c>
      <c r="D150" s="168" t="s">
        <v>173</v>
      </c>
      <c r="E150" s="169" t="s">
        <v>368</v>
      </c>
      <c r="F150" s="264" t="s">
        <v>369</v>
      </c>
      <c r="G150" s="264"/>
      <c r="H150" s="264"/>
      <c r="I150" s="264"/>
      <c r="J150" s="170" t="s">
        <v>185</v>
      </c>
      <c r="K150" s="171">
        <v>25</v>
      </c>
      <c r="L150" s="265">
        <v>0</v>
      </c>
      <c r="M150" s="266"/>
      <c r="N150" s="267">
        <f>ROUND(L150*K150,3)</f>
        <v>0</v>
      </c>
      <c r="O150" s="267"/>
      <c r="P150" s="267"/>
      <c r="Q150" s="267"/>
      <c r="R150" s="38"/>
      <c r="T150" s="173" t="s">
        <v>21</v>
      </c>
      <c r="U150" s="45" t="s">
        <v>42</v>
      </c>
      <c r="V150" s="37"/>
      <c r="W150" s="174">
        <f>V150*K150</f>
        <v>0</v>
      </c>
      <c r="X150" s="174">
        <v>1.7000000000000001E-4</v>
      </c>
      <c r="Y150" s="174">
        <f>X150*K150</f>
        <v>4.2500000000000003E-3</v>
      </c>
      <c r="Z150" s="174">
        <v>0</v>
      </c>
      <c r="AA150" s="175">
        <f>Z150*K150</f>
        <v>0</v>
      </c>
      <c r="AR150" s="20" t="s">
        <v>177</v>
      </c>
      <c r="AT150" s="20" t="s">
        <v>173</v>
      </c>
      <c r="AU150" s="20" t="s">
        <v>151</v>
      </c>
      <c r="AY150" s="20" t="s">
        <v>172</v>
      </c>
      <c r="BE150" s="111">
        <f>IF(U150="základná",N150,0)</f>
        <v>0</v>
      </c>
      <c r="BF150" s="111">
        <f>IF(U150="znížená",N150,0)</f>
        <v>0</v>
      </c>
      <c r="BG150" s="111">
        <f>IF(U150="zákl. prenesená",N150,0)</f>
        <v>0</v>
      </c>
      <c r="BH150" s="111">
        <f>IF(U150="zníž. prenesená",N150,0)</f>
        <v>0</v>
      </c>
      <c r="BI150" s="111">
        <f>IF(U150="nulová",N150,0)</f>
        <v>0</v>
      </c>
      <c r="BJ150" s="20" t="s">
        <v>151</v>
      </c>
      <c r="BK150" s="176">
        <f>ROUND(L150*K150,3)</f>
        <v>0</v>
      </c>
      <c r="BL150" s="20" t="s">
        <v>177</v>
      </c>
      <c r="BM150" s="20" t="s">
        <v>571</v>
      </c>
    </row>
    <row r="151" spans="2:65" s="10" customFormat="1" ht="16.5" customHeight="1">
      <c r="B151" s="177"/>
      <c r="C151" s="178"/>
      <c r="D151" s="178"/>
      <c r="E151" s="179" t="s">
        <v>21</v>
      </c>
      <c r="F151" s="268" t="s">
        <v>371</v>
      </c>
      <c r="G151" s="269"/>
      <c r="H151" s="269"/>
      <c r="I151" s="269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1" customFormat="1" ht="16.5" customHeight="1">
      <c r="B152" s="184"/>
      <c r="C152" s="185"/>
      <c r="D152" s="185"/>
      <c r="E152" s="186" t="s">
        <v>21</v>
      </c>
      <c r="F152" s="272" t="s">
        <v>572</v>
      </c>
      <c r="G152" s="273"/>
      <c r="H152" s="273"/>
      <c r="I152" s="273"/>
      <c r="J152" s="185"/>
      <c r="K152" s="187">
        <v>25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90"/>
      <c r="AT152" s="191" t="s">
        <v>180</v>
      </c>
      <c r="AU152" s="191" t="s">
        <v>151</v>
      </c>
      <c r="AV152" s="11" t="s">
        <v>151</v>
      </c>
      <c r="AW152" s="11" t="s">
        <v>6</v>
      </c>
      <c r="AX152" s="11" t="s">
        <v>83</v>
      </c>
      <c r="AY152" s="191" t="s">
        <v>172</v>
      </c>
    </row>
    <row r="153" spans="2:65" s="1" customFormat="1" ht="16.5" customHeight="1">
      <c r="B153" s="36"/>
      <c r="C153" s="168" t="s">
        <v>228</v>
      </c>
      <c r="D153" s="168" t="s">
        <v>173</v>
      </c>
      <c r="E153" s="169" t="s">
        <v>377</v>
      </c>
      <c r="F153" s="264" t="s">
        <v>378</v>
      </c>
      <c r="G153" s="264"/>
      <c r="H153" s="264"/>
      <c r="I153" s="264"/>
      <c r="J153" s="170" t="s">
        <v>379</v>
      </c>
      <c r="K153" s="171">
        <v>76</v>
      </c>
      <c r="L153" s="265">
        <v>0</v>
      </c>
      <c r="M153" s="266"/>
      <c r="N153" s="267">
        <f>ROUND(L153*K153,3)</f>
        <v>0</v>
      </c>
      <c r="O153" s="267"/>
      <c r="P153" s="267"/>
      <c r="Q153" s="267"/>
      <c r="R153" s="38"/>
      <c r="T153" s="173" t="s">
        <v>21</v>
      </c>
      <c r="U153" s="45" t="s">
        <v>42</v>
      </c>
      <c r="V153" s="37"/>
      <c r="W153" s="174">
        <f>V153*K153</f>
        <v>0</v>
      </c>
      <c r="X153" s="174">
        <v>6.0000000000000002E-5</v>
      </c>
      <c r="Y153" s="174">
        <f>X153*K153</f>
        <v>4.5599999999999998E-3</v>
      </c>
      <c r="Z153" s="174">
        <v>0</v>
      </c>
      <c r="AA153" s="175">
        <f>Z153*K153</f>
        <v>0</v>
      </c>
      <c r="AR153" s="20" t="s">
        <v>177</v>
      </c>
      <c r="AT153" s="20" t="s">
        <v>173</v>
      </c>
      <c r="AU153" s="20" t="s">
        <v>151</v>
      </c>
      <c r="AY153" s="20" t="s">
        <v>172</v>
      </c>
      <c r="BE153" s="111">
        <f>IF(U153="základná",N153,0)</f>
        <v>0</v>
      </c>
      <c r="BF153" s="111">
        <f>IF(U153="znížená",N153,0)</f>
        <v>0</v>
      </c>
      <c r="BG153" s="111">
        <f>IF(U153="zákl. prenesená",N153,0)</f>
        <v>0</v>
      </c>
      <c r="BH153" s="111">
        <f>IF(U153="zníž. prenesená",N153,0)</f>
        <v>0</v>
      </c>
      <c r="BI153" s="111">
        <f>IF(U153="nulová",N153,0)</f>
        <v>0</v>
      </c>
      <c r="BJ153" s="20" t="s">
        <v>151</v>
      </c>
      <c r="BK153" s="176">
        <f>ROUND(L153*K153,3)</f>
        <v>0</v>
      </c>
      <c r="BL153" s="20" t="s">
        <v>177</v>
      </c>
      <c r="BM153" s="20" t="s">
        <v>380</v>
      </c>
    </row>
    <row r="154" spans="2:65" s="10" customFormat="1" ht="38.25" customHeight="1">
      <c r="B154" s="177"/>
      <c r="C154" s="178"/>
      <c r="D154" s="178"/>
      <c r="E154" s="179" t="s">
        <v>21</v>
      </c>
      <c r="F154" s="268" t="s">
        <v>555</v>
      </c>
      <c r="G154" s="269"/>
      <c r="H154" s="269"/>
      <c r="I154" s="269"/>
      <c r="J154" s="178"/>
      <c r="K154" s="179" t="s">
        <v>21</v>
      </c>
      <c r="L154" s="178"/>
      <c r="M154" s="178"/>
      <c r="N154" s="178"/>
      <c r="O154" s="178"/>
      <c r="P154" s="178"/>
      <c r="Q154" s="178"/>
      <c r="R154" s="180"/>
      <c r="T154" s="181"/>
      <c r="U154" s="178"/>
      <c r="V154" s="178"/>
      <c r="W154" s="178"/>
      <c r="X154" s="178"/>
      <c r="Y154" s="178"/>
      <c r="Z154" s="178"/>
      <c r="AA154" s="182"/>
      <c r="AT154" s="183" t="s">
        <v>180</v>
      </c>
      <c r="AU154" s="183" t="s">
        <v>151</v>
      </c>
      <c r="AV154" s="10" t="s">
        <v>83</v>
      </c>
      <c r="AW154" s="10" t="s">
        <v>6</v>
      </c>
      <c r="AX154" s="10" t="s">
        <v>75</v>
      </c>
      <c r="AY154" s="183" t="s">
        <v>172</v>
      </c>
    </row>
    <row r="155" spans="2:65" s="10" customFormat="1" ht="51" customHeight="1">
      <c r="B155" s="177"/>
      <c r="C155" s="178"/>
      <c r="D155" s="178"/>
      <c r="E155" s="179" t="s">
        <v>21</v>
      </c>
      <c r="F155" s="270" t="s">
        <v>382</v>
      </c>
      <c r="G155" s="271"/>
      <c r="H155" s="271"/>
      <c r="I155" s="271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0" customFormat="1" ht="38.25" customHeight="1">
      <c r="B156" s="177"/>
      <c r="C156" s="178"/>
      <c r="D156" s="178"/>
      <c r="E156" s="179" t="s">
        <v>21</v>
      </c>
      <c r="F156" s="270" t="s">
        <v>383</v>
      </c>
      <c r="G156" s="271"/>
      <c r="H156" s="271"/>
      <c r="I156" s="271"/>
      <c r="J156" s="178"/>
      <c r="K156" s="179" t="s">
        <v>21</v>
      </c>
      <c r="L156" s="178"/>
      <c r="M156" s="178"/>
      <c r="N156" s="178"/>
      <c r="O156" s="178"/>
      <c r="P156" s="178"/>
      <c r="Q156" s="178"/>
      <c r="R156" s="180"/>
      <c r="T156" s="181"/>
      <c r="U156" s="178"/>
      <c r="V156" s="178"/>
      <c r="W156" s="178"/>
      <c r="X156" s="178"/>
      <c r="Y156" s="178"/>
      <c r="Z156" s="178"/>
      <c r="AA156" s="182"/>
      <c r="AT156" s="183" t="s">
        <v>180</v>
      </c>
      <c r="AU156" s="183" t="s">
        <v>151</v>
      </c>
      <c r="AV156" s="10" t="s">
        <v>83</v>
      </c>
      <c r="AW156" s="10" t="s">
        <v>6</v>
      </c>
      <c r="AX156" s="10" t="s">
        <v>75</v>
      </c>
      <c r="AY156" s="183" t="s">
        <v>172</v>
      </c>
    </row>
    <row r="157" spans="2:65" s="11" customFormat="1" ht="16.5" customHeight="1">
      <c r="B157" s="184"/>
      <c r="C157" s="185"/>
      <c r="D157" s="185"/>
      <c r="E157" s="186" t="s">
        <v>21</v>
      </c>
      <c r="F157" s="272" t="s">
        <v>573</v>
      </c>
      <c r="G157" s="273"/>
      <c r="H157" s="273"/>
      <c r="I157" s="273"/>
      <c r="J157" s="185"/>
      <c r="K157" s="187">
        <v>76</v>
      </c>
      <c r="L157" s="185"/>
      <c r="M157" s="185"/>
      <c r="N157" s="185"/>
      <c r="O157" s="185"/>
      <c r="P157" s="185"/>
      <c r="Q157" s="185"/>
      <c r="R157" s="188"/>
      <c r="T157" s="189"/>
      <c r="U157" s="185"/>
      <c r="V157" s="185"/>
      <c r="W157" s="185"/>
      <c r="X157" s="185"/>
      <c r="Y157" s="185"/>
      <c r="Z157" s="185"/>
      <c r="AA157" s="190"/>
      <c r="AT157" s="191" t="s">
        <v>180</v>
      </c>
      <c r="AU157" s="191" t="s">
        <v>151</v>
      </c>
      <c r="AV157" s="11" t="s">
        <v>151</v>
      </c>
      <c r="AW157" s="11" t="s">
        <v>6</v>
      </c>
      <c r="AX157" s="11" t="s">
        <v>83</v>
      </c>
      <c r="AY157" s="191" t="s">
        <v>172</v>
      </c>
    </row>
    <row r="158" spans="2:65" s="1" customFormat="1" ht="16.5" customHeight="1">
      <c r="B158" s="36"/>
      <c r="C158" s="168" t="s">
        <v>234</v>
      </c>
      <c r="D158" s="168" t="s">
        <v>173</v>
      </c>
      <c r="E158" s="169" t="s">
        <v>235</v>
      </c>
      <c r="F158" s="264" t="s">
        <v>236</v>
      </c>
      <c r="G158" s="264"/>
      <c r="H158" s="264"/>
      <c r="I158" s="264"/>
      <c r="J158" s="170" t="s">
        <v>176</v>
      </c>
      <c r="K158" s="171">
        <v>87.6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1.5</v>
      </c>
      <c r="Y158" s="174">
        <f>X158*K158</f>
        <v>131.39999999999998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237</v>
      </c>
    </row>
    <row r="159" spans="2:65" s="10" customFormat="1" ht="51" customHeight="1">
      <c r="B159" s="177"/>
      <c r="C159" s="178"/>
      <c r="D159" s="178"/>
      <c r="E159" s="179" t="s">
        <v>21</v>
      </c>
      <c r="F159" s="268" t="s">
        <v>238</v>
      </c>
      <c r="G159" s="269"/>
      <c r="H159" s="269"/>
      <c r="I159" s="269"/>
      <c r="J159" s="178"/>
      <c r="K159" s="179" t="s">
        <v>21</v>
      </c>
      <c r="L159" s="178"/>
      <c r="M159" s="178"/>
      <c r="N159" s="178"/>
      <c r="O159" s="178"/>
      <c r="P159" s="178"/>
      <c r="Q159" s="178"/>
      <c r="R159" s="180"/>
      <c r="T159" s="181"/>
      <c r="U159" s="178"/>
      <c r="V159" s="178"/>
      <c r="W159" s="178"/>
      <c r="X159" s="178"/>
      <c r="Y159" s="178"/>
      <c r="Z159" s="178"/>
      <c r="AA159" s="182"/>
      <c r="AT159" s="183" t="s">
        <v>180</v>
      </c>
      <c r="AU159" s="183" t="s">
        <v>151</v>
      </c>
      <c r="AV159" s="10" t="s">
        <v>83</v>
      </c>
      <c r="AW159" s="10" t="s">
        <v>6</v>
      </c>
      <c r="AX159" s="10" t="s">
        <v>75</v>
      </c>
      <c r="AY159" s="183" t="s">
        <v>172</v>
      </c>
    </row>
    <row r="160" spans="2:65" s="11" customFormat="1" ht="16.5" customHeight="1">
      <c r="B160" s="184"/>
      <c r="C160" s="185"/>
      <c r="D160" s="185"/>
      <c r="E160" s="186" t="s">
        <v>21</v>
      </c>
      <c r="F160" s="272" t="s">
        <v>574</v>
      </c>
      <c r="G160" s="273"/>
      <c r="H160" s="273"/>
      <c r="I160" s="273"/>
      <c r="J160" s="185"/>
      <c r="K160" s="187">
        <v>87.6</v>
      </c>
      <c r="L160" s="185"/>
      <c r="M160" s="185"/>
      <c r="N160" s="185"/>
      <c r="O160" s="185"/>
      <c r="P160" s="185"/>
      <c r="Q160" s="185"/>
      <c r="R160" s="188"/>
      <c r="T160" s="189"/>
      <c r="U160" s="185"/>
      <c r="V160" s="185"/>
      <c r="W160" s="185"/>
      <c r="X160" s="185"/>
      <c r="Y160" s="185"/>
      <c r="Z160" s="185"/>
      <c r="AA160" s="190"/>
      <c r="AT160" s="191" t="s">
        <v>180</v>
      </c>
      <c r="AU160" s="191" t="s">
        <v>151</v>
      </c>
      <c r="AV160" s="11" t="s">
        <v>151</v>
      </c>
      <c r="AW160" s="11" t="s">
        <v>6</v>
      </c>
      <c r="AX160" s="11" t="s">
        <v>83</v>
      </c>
      <c r="AY160" s="191" t="s">
        <v>172</v>
      </c>
    </row>
    <row r="161" spans="2:65" s="1" customFormat="1" ht="25.5" customHeight="1">
      <c r="B161" s="36"/>
      <c r="C161" s="168" t="s">
        <v>240</v>
      </c>
      <c r="D161" s="168" t="s">
        <v>173</v>
      </c>
      <c r="E161" s="169" t="s">
        <v>241</v>
      </c>
      <c r="F161" s="264" t="s">
        <v>242</v>
      </c>
      <c r="G161" s="264"/>
      <c r="H161" s="264"/>
      <c r="I161" s="264"/>
      <c r="J161" s="170" t="s">
        <v>176</v>
      </c>
      <c r="K161" s="171">
        <v>25</v>
      </c>
      <c r="L161" s="265">
        <v>0</v>
      </c>
      <c r="M161" s="266"/>
      <c r="N161" s="267">
        <f>ROUND(L161*K161,3)</f>
        <v>0</v>
      </c>
      <c r="O161" s="267"/>
      <c r="P161" s="267"/>
      <c r="Q161" s="267"/>
      <c r="R161" s="38"/>
      <c r="T161" s="173" t="s">
        <v>21</v>
      </c>
      <c r="U161" s="45" t="s">
        <v>42</v>
      </c>
      <c r="V161" s="37"/>
      <c r="W161" s="174">
        <f>V161*K161</f>
        <v>0</v>
      </c>
      <c r="X161" s="174">
        <v>0</v>
      </c>
      <c r="Y161" s="174">
        <f>X161*K161</f>
        <v>0</v>
      </c>
      <c r="Z161" s="174">
        <v>8.7999999999999995E-2</v>
      </c>
      <c r="AA161" s="175">
        <f>Z161*K161</f>
        <v>2.1999999999999997</v>
      </c>
      <c r="AR161" s="20" t="s">
        <v>177</v>
      </c>
      <c r="AT161" s="20" t="s">
        <v>173</v>
      </c>
      <c r="AU161" s="20" t="s">
        <v>151</v>
      </c>
      <c r="AY161" s="20" t="s">
        <v>172</v>
      </c>
      <c r="BE161" s="111">
        <f>IF(U161="základná",N161,0)</f>
        <v>0</v>
      </c>
      <c r="BF161" s="111">
        <f>IF(U161="znížená",N161,0)</f>
        <v>0</v>
      </c>
      <c r="BG161" s="111">
        <f>IF(U161="zákl. prenesená",N161,0)</f>
        <v>0</v>
      </c>
      <c r="BH161" s="111">
        <f>IF(U161="zníž. prenesená",N161,0)</f>
        <v>0</v>
      </c>
      <c r="BI161" s="111">
        <f>IF(U161="nulová",N161,0)</f>
        <v>0</v>
      </c>
      <c r="BJ161" s="20" t="s">
        <v>151</v>
      </c>
      <c r="BK161" s="176">
        <f>ROUND(L161*K161,3)</f>
        <v>0</v>
      </c>
      <c r="BL161" s="20" t="s">
        <v>177</v>
      </c>
      <c r="BM161" s="20" t="s">
        <v>243</v>
      </c>
    </row>
    <row r="162" spans="2:65" s="10" customFormat="1" ht="51" customHeight="1">
      <c r="B162" s="177"/>
      <c r="C162" s="178"/>
      <c r="D162" s="178"/>
      <c r="E162" s="179" t="s">
        <v>21</v>
      </c>
      <c r="F162" s="268" t="s">
        <v>244</v>
      </c>
      <c r="G162" s="269"/>
      <c r="H162" s="269"/>
      <c r="I162" s="269"/>
      <c r="J162" s="178"/>
      <c r="K162" s="179" t="s">
        <v>21</v>
      </c>
      <c r="L162" s="178"/>
      <c r="M162" s="178"/>
      <c r="N162" s="178"/>
      <c r="O162" s="178"/>
      <c r="P162" s="178"/>
      <c r="Q162" s="178"/>
      <c r="R162" s="180"/>
      <c r="T162" s="181"/>
      <c r="U162" s="178"/>
      <c r="V162" s="178"/>
      <c r="W162" s="178"/>
      <c r="X162" s="178"/>
      <c r="Y162" s="178"/>
      <c r="Z162" s="178"/>
      <c r="AA162" s="182"/>
      <c r="AT162" s="183" t="s">
        <v>180</v>
      </c>
      <c r="AU162" s="183" t="s">
        <v>151</v>
      </c>
      <c r="AV162" s="10" t="s">
        <v>83</v>
      </c>
      <c r="AW162" s="10" t="s">
        <v>6</v>
      </c>
      <c r="AX162" s="10" t="s">
        <v>75</v>
      </c>
      <c r="AY162" s="183" t="s">
        <v>172</v>
      </c>
    </row>
    <row r="163" spans="2:65" s="11" customFormat="1" ht="16.5" customHeight="1">
      <c r="B163" s="184"/>
      <c r="C163" s="185"/>
      <c r="D163" s="185"/>
      <c r="E163" s="186" t="s">
        <v>21</v>
      </c>
      <c r="F163" s="272" t="s">
        <v>572</v>
      </c>
      <c r="G163" s="273"/>
      <c r="H163" s="273"/>
      <c r="I163" s="273"/>
      <c r="J163" s="185"/>
      <c r="K163" s="187">
        <v>25</v>
      </c>
      <c r="L163" s="185"/>
      <c r="M163" s="185"/>
      <c r="N163" s="185"/>
      <c r="O163" s="185"/>
      <c r="P163" s="185"/>
      <c r="Q163" s="185"/>
      <c r="R163" s="188"/>
      <c r="T163" s="189"/>
      <c r="U163" s="185"/>
      <c r="V163" s="185"/>
      <c r="W163" s="185"/>
      <c r="X163" s="185"/>
      <c r="Y163" s="185"/>
      <c r="Z163" s="185"/>
      <c r="AA163" s="190"/>
      <c r="AT163" s="191" t="s">
        <v>180</v>
      </c>
      <c r="AU163" s="191" t="s">
        <v>151</v>
      </c>
      <c r="AV163" s="11" t="s">
        <v>151</v>
      </c>
      <c r="AW163" s="11" t="s">
        <v>6</v>
      </c>
      <c r="AX163" s="11" t="s">
        <v>83</v>
      </c>
      <c r="AY163" s="191" t="s">
        <v>172</v>
      </c>
    </row>
    <row r="164" spans="2:65" s="9" customFormat="1" ht="37.35" customHeight="1">
      <c r="B164" s="157"/>
      <c r="C164" s="158"/>
      <c r="D164" s="159" t="s">
        <v>146</v>
      </c>
      <c r="E164" s="159"/>
      <c r="F164" s="159"/>
      <c r="G164" s="159"/>
      <c r="H164" s="159"/>
      <c r="I164" s="159"/>
      <c r="J164" s="159"/>
      <c r="K164" s="159"/>
      <c r="L164" s="159"/>
      <c r="M164" s="159"/>
      <c r="N164" s="282">
        <f>BK164</f>
        <v>0</v>
      </c>
      <c r="O164" s="283"/>
      <c r="P164" s="283"/>
      <c r="Q164" s="283"/>
      <c r="R164" s="160"/>
      <c r="T164" s="161"/>
      <c r="U164" s="158"/>
      <c r="V164" s="158"/>
      <c r="W164" s="162">
        <f>SUM(W165:W176)</f>
        <v>0</v>
      </c>
      <c r="X164" s="158"/>
      <c r="Y164" s="162">
        <f>SUM(Y165:Y176)</f>
        <v>0</v>
      </c>
      <c r="Z164" s="158"/>
      <c r="AA164" s="163">
        <f>SUM(AA165:AA176)</f>
        <v>0</v>
      </c>
      <c r="AR164" s="164" t="s">
        <v>203</v>
      </c>
      <c r="AT164" s="165" t="s">
        <v>74</v>
      </c>
      <c r="AU164" s="165" t="s">
        <v>75</v>
      </c>
      <c r="AY164" s="164" t="s">
        <v>172</v>
      </c>
      <c r="BK164" s="166">
        <f>SUM(BK165:BK176)</f>
        <v>0</v>
      </c>
    </row>
    <row r="165" spans="2:65" s="1" customFormat="1" ht="25.5" customHeight="1">
      <c r="B165" s="36"/>
      <c r="C165" s="168" t="s">
        <v>246</v>
      </c>
      <c r="D165" s="168" t="s">
        <v>173</v>
      </c>
      <c r="E165" s="169" t="s">
        <v>247</v>
      </c>
      <c r="F165" s="264" t="s">
        <v>248</v>
      </c>
      <c r="G165" s="264"/>
      <c r="H165" s="264"/>
      <c r="I165" s="264"/>
      <c r="J165" s="170" t="s">
        <v>249</v>
      </c>
      <c r="K165" s="171">
        <v>1</v>
      </c>
      <c r="L165" s="265">
        <v>0</v>
      </c>
      <c r="M165" s="266"/>
      <c r="N165" s="267">
        <f>ROUND(L165*K165,3)</f>
        <v>0</v>
      </c>
      <c r="O165" s="267"/>
      <c r="P165" s="267"/>
      <c r="Q165" s="267"/>
      <c r="R165" s="38"/>
      <c r="T165" s="173" t="s">
        <v>21</v>
      </c>
      <c r="U165" s="45" t="s">
        <v>42</v>
      </c>
      <c r="V165" s="37"/>
      <c r="W165" s="174">
        <f>V165*K165</f>
        <v>0</v>
      </c>
      <c r="X165" s="174">
        <v>0</v>
      </c>
      <c r="Y165" s="174">
        <f>X165*K165</f>
        <v>0</v>
      </c>
      <c r="Z165" s="174">
        <v>0</v>
      </c>
      <c r="AA165" s="175">
        <f>Z165*K165</f>
        <v>0</v>
      </c>
      <c r="AR165" s="20" t="s">
        <v>250</v>
      </c>
      <c r="AT165" s="20" t="s">
        <v>173</v>
      </c>
      <c r="AU165" s="20" t="s">
        <v>83</v>
      </c>
      <c r="AY165" s="20" t="s">
        <v>172</v>
      </c>
      <c r="BE165" s="111">
        <f>IF(U165="základná",N165,0)</f>
        <v>0</v>
      </c>
      <c r="BF165" s="111">
        <f>IF(U165="znížená",N165,0)</f>
        <v>0</v>
      </c>
      <c r="BG165" s="111">
        <f>IF(U165="zákl. prenesená",N165,0)</f>
        <v>0</v>
      </c>
      <c r="BH165" s="111">
        <f>IF(U165="zníž. prenesená",N165,0)</f>
        <v>0</v>
      </c>
      <c r="BI165" s="111">
        <f>IF(U165="nulová",N165,0)</f>
        <v>0</v>
      </c>
      <c r="BJ165" s="20" t="s">
        <v>151</v>
      </c>
      <c r="BK165" s="176">
        <f>ROUND(L165*K165,3)</f>
        <v>0</v>
      </c>
      <c r="BL165" s="20" t="s">
        <v>250</v>
      </c>
      <c r="BM165" s="20" t="s">
        <v>575</v>
      </c>
    </row>
    <row r="166" spans="2:65" s="10" customFormat="1" ht="51" customHeight="1">
      <c r="B166" s="177"/>
      <c r="C166" s="178"/>
      <c r="D166" s="178"/>
      <c r="E166" s="179" t="s">
        <v>21</v>
      </c>
      <c r="F166" s="268" t="s">
        <v>252</v>
      </c>
      <c r="G166" s="269"/>
      <c r="H166" s="269"/>
      <c r="I166" s="269"/>
      <c r="J166" s="178"/>
      <c r="K166" s="179" t="s">
        <v>21</v>
      </c>
      <c r="L166" s="178"/>
      <c r="M166" s="178"/>
      <c r="N166" s="178"/>
      <c r="O166" s="178"/>
      <c r="P166" s="178"/>
      <c r="Q166" s="178"/>
      <c r="R166" s="180"/>
      <c r="T166" s="181"/>
      <c r="U166" s="178"/>
      <c r="V166" s="178"/>
      <c r="W166" s="178"/>
      <c r="X166" s="178"/>
      <c r="Y166" s="178"/>
      <c r="Z166" s="178"/>
      <c r="AA166" s="182"/>
      <c r="AT166" s="183" t="s">
        <v>180</v>
      </c>
      <c r="AU166" s="183" t="s">
        <v>83</v>
      </c>
      <c r="AV166" s="10" t="s">
        <v>83</v>
      </c>
      <c r="AW166" s="10" t="s">
        <v>6</v>
      </c>
      <c r="AX166" s="10" t="s">
        <v>75</v>
      </c>
      <c r="AY166" s="183" t="s">
        <v>172</v>
      </c>
    </row>
    <row r="167" spans="2:65" s="11" customFormat="1" ht="16.5" customHeight="1">
      <c r="B167" s="184"/>
      <c r="C167" s="185"/>
      <c r="D167" s="185"/>
      <c r="E167" s="186" t="s">
        <v>21</v>
      </c>
      <c r="F167" s="272" t="s">
        <v>83</v>
      </c>
      <c r="G167" s="273"/>
      <c r="H167" s="273"/>
      <c r="I167" s="273"/>
      <c r="J167" s="185"/>
      <c r="K167" s="187">
        <v>1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90"/>
      <c r="AT167" s="191" t="s">
        <v>180</v>
      </c>
      <c r="AU167" s="191" t="s">
        <v>83</v>
      </c>
      <c r="AV167" s="11" t="s">
        <v>151</v>
      </c>
      <c r="AW167" s="11" t="s">
        <v>6</v>
      </c>
      <c r="AX167" s="11" t="s">
        <v>83</v>
      </c>
      <c r="AY167" s="191" t="s">
        <v>172</v>
      </c>
    </row>
    <row r="168" spans="2:65" s="1" customFormat="1" ht="51" customHeight="1">
      <c r="B168" s="36"/>
      <c r="C168" s="168" t="s">
        <v>253</v>
      </c>
      <c r="D168" s="168" t="s">
        <v>173</v>
      </c>
      <c r="E168" s="169" t="s">
        <v>254</v>
      </c>
      <c r="F168" s="264" t="s">
        <v>255</v>
      </c>
      <c r="G168" s="264"/>
      <c r="H168" s="264"/>
      <c r="I168" s="264"/>
      <c r="J168" s="170" t="s">
        <v>249</v>
      </c>
      <c r="K168" s="171">
        <v>1</v>
      </c>
      <c r="L168" s="265">
        <v>0</v>
      </c>
      <c r="M168" s="266"/>
      <c r="N168" s="267">
        <f>ROUND(L168*K168,3)</f>
        <v>0</v>
      </c>
      <c r="O168" s="267"/>
      <c r="P168" s="267"/>
      <c r="Q168" s="267"/>
      <c r="R168" s="38"/>
      <c r="T168" s="173" t="s">
        <v>21</v>
      </c>
      <c r="U168" s="45" t="s">
        <v>42</v>
      </c>
      <c r="V168" s="37"/>
      <c r="W168" s="174">
        <f>V168*K168</f>
        <v>0</v>
      </c>
      <c r="X168" s="174">
        <v>0</v>
      </c>
      <c r="Y168" s="174">
        <f>X168*K168</f>
        <v>0</v>
      </c>
      <c r="Z168" s="174">
        <v>0</v>
      </c>
      <c r="AA168" s="175">
        <f>Z168*K168</f>
        <v>0</v>
      </c>
      <c r="AR168" s="20" t="s">
        <v>250</v>
      </c>
      <c r="AT168" s="20" t="s">
        <v>173</v>
      </c>
      <c r="AU168" s="20" t="s">
        <v>83</v>
      </c>
      <c r="AY168" s="20" t="s">
        <v>172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151</v>
      </c>
      <c r="BK168" s="176">
        <f>ROUND(L168*K168,3)</f>
        <v>0</v>
      </c>
      <c r="BL168" s="20" t="s">
        <v>250</v>
      </c>
      <c r="BM168" s="20" t="s">
        <v>576</v>
      </c>
    </row>
    <row r="169" spans="2:65" s="10" customFormat="1" ht="38.25" customHeight="1">
      <c r="B169" s="177"/>
      <c r="C169" s="178"/>
      <c r="D169" s="178"/>
      <c r="E169" s="179" t="s">
        <v>21</v>
      </c>
      <c r="F169" s="268" t="s">
        <v>257</v>
      </c>
      <c r="G169" s="269"/>
      <c r="H169" s="269"/>
      <c r="I169" s="269"/>
      <c r="J169" s="178"/>
      <c r="K169" s="179" t="s">
        <v>21</v>
      </c>
      <c r="L169" s="178"/>
      <c r="M169" s="178"/>
      <c r="N169" s="178"/>
      <c r="O169" s="178"/>
      <c r="P169" s="178"/>
      <c r="Q169" s="178"/>
      <c r="R169" s="180"/>
      <c r="T169" s="181"/>
      <c r="U169" s="178"/>
      <c r="V169" s="178"/>
      <c r="W169" s="178"/>
      <c r="X169" s="178"/>
      <c r="Y169" s="178"/>
      <c r="Z169" s="178"/>
      <c r="AA169" s="182"/>
      <c r="AT169" s="183" t="s">
        <v>180</v>
      </c>
      <c r="AU169" s="183" t="s">
        <v>83</v>
      </c>
      <c r="AV169" s="10" t="s">
        <v>83</v>
      </c>
      <c r="AW169" s="10" t="s">
        <v>6</v>
      </c>
      <c r="AX169" s="10" t="s">
        <v>75</v>
      </c>
      <c r="AY169" s="183" t="s">
        <v>172</v>
      </c>
    </row>
    <row r="170" spans="2:65" s="11" customFormat="1" ht="16.5" customHeight="1">
      <c r="B170" s="184"/>
      <c r="C170" s="185"/>
      <c r="D170" s="185"/>
      <c r="E170" s="186" t="s">
        <v>21</v>
      </c>
      <c r="F170" s="272" t="s">
        <v>83</v>
      </c>
      <c r="G170" s="273"/>
      <c r="H170" s="273"/>
      <c r="I170" s="273"/>
      <c r="J170" s="185"/>
      <c r="K170" s="187">
        <v>1</v>
      </c>
      <c r="L170" s="185"/>
      <c r="M170" s="185"/>
      <c r="N170" s="185"/>
      <c r="O170" s="185"/>
      <c r="P170" s="185"/>
      <c r="Q170" s="185"/>
      <c r="R170" s="188"/>
      <c r="T170" s="189"/>
      <c r="U170" s="185"/>
      <c r="V170" s="185"/>
      <c r="W170" s="185"/>
      <c r="X170" s="185"/>
      <c r="Y170" s="185"/>
      <c r="Z170" s="185"/>
      <c r="AA170" s="190"/>
      <c r="AT170" s="191" t="s">
        <v>180</v>
      </c>
      <c r="AU170" s="191" t="s">
        <v>83</v>
      </c>
      <c r="AV170" s="11" t="s">
        <v>151</v>
      </c>
      <c r="AW170" s="11" t="s">
        <v>6</v>
      </c>
      <c r="AX170" s="11" t="s">
        <v>83</v>
      </c>
      <c r="AY170" s="191" t="s">
        <v>172</v>
      </c>
    </row>
    <row r="171" spans="2:65" s="1" customFormat="1" ht="25.5" customHeight="1">
      <c r="B171" s="36"/>
      <c r="C171" s="168" t="s">
        <v>258</v>
      </c>
      <c r="D171" s="168" t="s">
        <v>173</v>
      </c>
      <c r="E171" s="169" t="s">
        <v>259</v>
      </c>
      <c r="F171" s="264" t="s">
        <v>260</v>
      </c>
      <c r="G171" s="264"/>
      <c r="H171" s="264"/>
      <c r="I171" s="264"/>
      <c r="J171" s="170" t="s">
        <v>249</v>
      </c>
      <c r="K171" s="171">
        <v>1</v>
      </c>
      <c r="L171" s="265">
        <v>0</v>
      </c>
      <c r="M171" s="266"/>
      <c r="N171" s="267">
        <f>ROUND(L171*K171,3)</f>
        <v>0</v>
      </c>
      <c r="O171" s="267"/>
      <c r="P171" s="267"/>
      <c r="Q171" s="267"/>
      <c r="R171" s="38"/>
      <c r="T171" s="173" t="s">
        <v>21</v>
      </c>
      <c r="U171" s="45" t="s">
        <v>42</v>
      </c>
      <c r="V171" s="37"/>
      <c r="W171" s="174">
        <f>V171*K171</f>
        <v>0</v>
      </c>
      <c r="X171" s="174">
        <v>0</v>
      </c>
      <c r="Y171" s="174">
        <f>X171*K171</f>
        <v>0</v>
      </c>
      <c r="Z171" s="174">
        <v>0</v>
      </c>
      <c r="AA171" s="175">
        <f>Z171*K171</f>
        <v>0</v>
      </c>
      <c r="AR171" s="20" t="s">
        <v>250</v>
      </c>
      <c r="AT171" s="20" t="s">
        <v>173</v>
      </c>
      <c r="AU171" s="20" t="s">
        <v>83</v>
      </c>
      <c r="AY171" s="20" t="s">
        <v>172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151</v>
      </c>
      <c r="BK171" s="176">
        <f>ROUND(L171*K171,3)</f>
        <v>0</v>
      </c>
      <c r="BL171" s="20" t="s">
        <v>250</v>
      </c>
      <c r="BM171" s="20" t="s">
        <v>577</v>
      </c>
    </row>
    <row r="172" spans="2:65" s="10" customFormat="1" ht="25.5" customHeight="1">
      <c r="B172" s="177"/>
      <c r="C172" s="178"/>
      <c r="D172" s="178"/>
      <c r="E172" s="179" t="s">
        <v>21</v>
      </c>
      <c r="F172" s="268" t="s">
        <v>262</v>
      </c>
      <c r="G172" s="269"/>
      <c r="H172" s="269"/>
      <c r="I172" s="269"/>
      <c r="J172" s="178"/>
      <c r="K172" s="179" t="s">
        <v>21</v>
      </c>
      <c r="L172" s="178"/>
      <c r="M172" s="178"/>
      <c r="N172" s="178"/>
      <c r="O172" s="178"/>
      <c r="P172" s="178"/>
      <c r="Q172" s="178"/>
      <c r="R172" s="180"/>
      <c r="T172" s="181"/>
      <c r="U172" s="178"/>
      <c r="V172" s="178"/>
      <c r="W172" s="178"/>
      <c r="X172" s="178"/>
      <c r="Y172" s="178"/>
      <c r="Z172" s="178"/>
      <c r="AA172" s="182"/>
      <c r="AT172" s="183" t="s">
        <v>180</v>
      </c>
      <c r="AU172" s="183" t="s">
        <v>83</v>
      </c>
      <c r="AV172" s="10" t="s">
        <v>83</v>
      </c>
      <c r="AW172" s="10" t="s">
        <v>6</v>
      </c>
      <c r="AX172" s="10" t="s">
        <v>75</v>
      </c>
      <c r="AY172" s="183" t="s">
        <v>172</v>
      </c>
    </row>
    <row r="173" spans="2:65" s="11" customFormat="1" ht="16.5" customHeight="1">
      <c r="B173" s="184"/>
      <c r="C173" s="185"/>
      <c r="D173" s="185"/>
      <c r="E173" s="186" t="s">
        <v>21</v>
      </c>
      <c r="F173" s="272" t="s">
        <v>83</v>
      </c>
      <c r="G173" s="273"/>
      <c r="H173" s="273"/>
      <c r="I173" s="273"/>
      <c r="J173" s="185"/>
      <c r="K173" s="187">
        <v>1</v>
      </c>
      <c r="L173" s="185"/>
      <c r="M173" s="185"/>
      <c r="N173" s="185"/>
      <c r="O173" s="185"/>
      <c r="P173" s="185"/>
      <c r="Q173" s="185"/>
      <c r="R173" s="188"/>
      <c r="T173" s="189"/>
      <c r="U173" s="185"/>
      <c r="V173" s="185"/>
      <c r="W173" s="185"/>
      <c r="X173" s="185"/>
      <c r="Y173" s="185"/>
      <c r="Z173" s="185"/>
      <c r="AA173" s="190"/>
      <c r="AT173" s="191" t="s">
        <v>180</v>
      </c>
      <c r="AU173" s="191" t="s">
        <v>83</v>
      </c>
      <c r="AV173" s="11" t="s">
        <v>151</v>
      </c>
      <c r="AW173" s="11" t="s">
        <v>6</v>
      </c>
      <c r="AX173" s="11" t="s">
        <v>83</v>
      </c>
      <c r="AY173" s="191" t="s">
        <v>172</v>
      </c>
    </row>
    <row r="174" spans="2:65" s="1" customFormat="1" ht="16.5" customHeight="1">
      <c r="B174" s="36"/>
      <c r="C174" s="168" t="s">
        <v>263</v>
      </c>
      <c r="D174" s="168" t="s">
        <v>173</v>
      </c>
      <c r="E174" s="169" t="s">
        <v>264</v>
      </c>
      <c r="F174" s="264" t="s">
        <v>265</v>
      </c>
      <c r="G174" s="264"/>
      <c r="H174" s="264"/>
      <c r="I174" s="264"/>
      <c r="J174" s="170" t="s">
        <v>249</v>
      </c>
      <c r="K174" s="171">
        <v>1</v>
      </c>
      <c r="L174" s="265">
        <v>0</v>
      </c>
      <c r="M174" s="266"/>
      <c r="N174" s="267">
        <f>ROUND(L174*K174,3)</f>
        <v>0</v>
      </c>
      <c r="O174" s="267"/>
      <c r="P174" s="267"/>
      <c r="Q174" s="267"/>
      <c r="R174" s="38"/>
      <c r="T174" s="173" t="s">
        <v>21</v>
      </c>
      <c r="U174" s="45" t="s">
        <v>42</v>
      </c>
      <c r="V174" s="37"/>
      <c r="W174" s="174">
        <f>V174*K174</f>
        <v>0</v>
      </c>
      <c r="X174" s="174">
        <v>0</v>
      </c>
      <c r="Y174" s="174">
        <f>X174*K174</f>
        <v>0</v>
      </c>
      <c r="Z174" s="174">
        <v>0</v>
      </c>
      <c r="AA174" s="175">
        <f>Z174*K174</f>
        <v>0</v>
      </c>
      <c r="AR174" s="20" t="s">
        <v>250</v>
      </c>
      <c r="AT174" s="20" t="s">
        <v>173</v>
      </c>
      <c r="AU174" s="20" t="s">
        <v>83</v>
      </c>
      <c r="AY174" s="20" t="s">
        <v>172</v>
      </c>
      <c r="BE174" s="111">
        <f>IF(U174="základná",N174,0)</f>
        <v>0</v>
      </c>
      <c r="BF174" s="111">
        <f>IF(U174="znížená",N174,0)</f>
        <v>0</v>
      </c>
      <c r="BG174" s="111">
        <f>IF(U174="zákl. prenesená",N174,0)</f>
        <v>0</v>
      </c>
      <c r="BH174" s="111">
        <f>IF(U174="zníž. prenesená",N174,0)</f>
        <v>0</v>
      </c>
      <c r="BI174" s="111">
        <f>IF(U174="nulová",N174,0)</f>
        <v>0</v>
      </c>
      <c r="BJ174" s="20" t="s">
        <v>151</v>
      </c>
      <c r="BK174" s="176">
        <f>ROUND(L174*K174,3)</f>
        <v>0</v>
      </c>
      <c r="BL174" s="20" t="s">
        <v>250</v>
      </c>
      <c r="BM174" s="20" t="s">
        <v>578</v>
      </c>
    </row>
    <row r="175" spans="2:65" s="10" customFormat="1" ht="25.5" customHeight="1">
      <c r="B175" s="177"/>
      <c r="C175" s="178"/>
      <c r="D175" s="178"/>
      <c r="E175" s="179" t="s">
        <v>21</v>
      </c>
      <c r="F175" s="268" t="s">
        <v>267</v>
      </c>
      <c r="G175" s="269"/>
      <c r="H175" s="269"/>
      <c r="I175" s="269"/>
      <c r="J175" s="178"/>
      <c r="K175" s="179" t="s">
        <v>21</v>
      </c>
      <c r="L175" s="178"/>
      <c r="M175" s="178"/>
      <c r="N175" s="178"/>
      <c r="O175" s="178"/>
      <c r="P175" s="178"/>
      <c r="Q175" s="178"/>
      <c r="R175" s="180"/>
      <c r="T175" s="181"/>
      <c r="U175" s="178"/>
      <c r="V175" s="178"/>
      <c r="W175" s="178"/>
      <c r="X175" s="178"/>
      <c r="Y175" s="178"/>
      <c r="Z175" s="178"/>
      <c r="AA175" s="182"/>
      <c r="AT175" s="183" t="s">
        <v>180</v>
      </c>
      <c r="AU175" s="183" t="s">
        <v>83</v>
      </c>
      <c r="AV175" s="10" t="s">
        <v>83</v>
      </c>
      <c r="AW175" s="10" t="s">
        <v>6</v>
      </c>
      <c r="AX175" s="10" t="s">
        <v>75</v>
      </c>
      <c r="AY175" s="183" t="s">
        <v>172</v>
      </c>
    </row>
    <row r="176" spans="2:65" s="11" customFormat="1" ht="16.5" customHeight="1">
      <c r="B176" s="184"/>
      <c r="C176" s="185"/>
      <c r="D176" s="185"/>
      <c r="E176" s="186" t="s">
        <v>21</v>
      </c>
      <c r="F176" s="272" t="s">
        <v>83</v>
      </c>
      <c r="G176" s="273"/>
      <c r="H176" s="273"/>
      <c r="I176" s="273"/>
      <c r="J176" s="185"/>
      <c r="K176" s="187">
        <v>1</v>
      </c>
      <c r="L176" s="185"/>
      <c r="M176" s="185"/>
      <c r="N176" s="185"/>
      <c r="O176" s="185"/>
      <c r="P176" s="185"/>
      <c r="Q176" s="185"/>
      <c r="R176" s="188"/>
      <c r="T176" s="189"/>
      <c r="U176" s="185"/>
      <c r="V176" s="185"/>
      <c r="W176" s="185"/>
      <c r="X176" s="185"/>
      <c r="Y176" s="185"/>
      <c r="Z176" s="185"/>
      <c r="AA176" s="190"/>
      <c r="AT176" s="191" t="s">
        <v>180</v>
      </c>
      <c r="AU176" s="191" t="s">
        <v>83</v>
      </c>
      <c r="AV176" s="11" t="s">
        <v>151</v>
      </c>
      <c r="AW176" s="11" t="s">
        <v>6</v>
      </c>
      <c r="AX176" s="11" t="s">
        <v>83</v>
      </c>
      <c r="AY176" s="191" t="s">
        <v>172</v>
      </c>
    </row>
    <row r="177" spans="2:63" s="1" customFormat="1" ht="49.9" customHeight="1">
      <c r="B177" s="36"/>
      <c r="C177" s="37"/>
      <c r="D177" s="159" t="s">
        <v>268</v>
      </c>
      <c r="E177" s="37"/>
      <c r="F177" s="37"/>
      <c r="G177" s="37"/>
      <c r="H177" s="37"/>
      <c r="I177" s="37"/>
      <c r="J177" s="37"/>
      <c r="K177" s="37"/>
      <c r="L177" s="37"/>
      <c r="M177" s="37"/>
      <c r="N177" s="282">
        <f t="shared" ref="N177:N182" si="5">BK177</f>
        <v>0</v>
      </c>
      <c r="O177" s="283"/>
      <c r="P177" s="283"/>
      <c r="Q177" s="283"/>
      <c r="R177" s="38"/>
      <c r="T177" s="144"/>
      <c r="U177" s="37"/>
      <c r="V177" s="37"/>
      <c r="W177" s="37"/>
      <c r="X177" s="37"/>
      <c r="Y177" s="37"/>
      <c r="Z177" s="37"/>
      <c r="AA177" s="79"/>
      <c r="AT177" s="20" t="s">
        <v>74</v>
      </c>
      <c r="AU177" s="20" t="s">
        <v>75</v>
      </c>
      <c r="AY177" s="20" t="s">
        <v>269</v>
      </c>
      <c r="BK177" s="176">
        <f>SUM(BK178:BK182)</f>
        <v>0</v>
      </c>
    </row>
    <row r="178" spans="2:63" s="1" customFormat="1" ht="22.35" customHeight="1">
      <c r="B178" s="36"/>
      <c r="C178" s="192" t="s">
        <v>21</v>
      </c>
      <c r="D178" s="192" t="s">
        <v>173</v>
      </c>
      <c r="E178" s="193" t="s">
        <v>21</v>
      </c>
      <c r="F178" s="276" t="s">
        <v>21</v>
      </c>
      <c r="G178" s="276"/>
      <c r="H178" s="276"/>
      <c r="I178" s="276"/>
      <c r="J178" s="194" t="s">
        <v>21</v>
      </c>
      <c r="K178" s="172"/>
      <c r="L178" s="265"/>
      <c r="M178" s="267"/>
      <c r="N178" s="267">
        <f t="shared" si="5"/>
        <v>0</v>
      </c>
      <c r="O178" s="267"/>
      <c r="P178" s="267"/>
      <c r="Q178" s="267"/>
      <c r="R178" s="38"/>
      <c r="T178" s="173" t="s">
        <v>21</v>
      </c>
      <c r="U178" s="195" t="s">
        <v>42</v>
      </c>
      <c r="V178" s="37"/>
      <c r="W178" s="37"/>
      <c r="X178" s="37"/>
      <c r="Y178" s="37"/>
      <c r="Z178" s="37"/>
      <c r="AA178" s="79"/>
      <c r="AT178" s="20" t="s">
        <v>269</v>
      </c>
      <c r="AU178" s="20" t="s">
        <v>83</v>
      </c>
      <c r="AY178" s="20" t="s">
        <v>269</v>
      </c>
      <c r="BE178" s="111">
        <f>IF(U178="základná",N178,0)</f>
        <v>0</v>
      </c>
      <c r="BF178" s="111">
        <f>IF(U178="znížená",N178,0)</f>
        <v>0</v>
      </c>
      <c r="BG178" s="111">
        <f>IF(U178="zákl. prenesená",N178,0)</f>
        <v>0</v>
      </c>
      <c r="BH178" s="111">
        <f>IF(U178="zníž. prenesená",N178,0)</f>
        <v>0</v>
      </c>
      <c r="BI178" s="111">
        <f>IF(U178="nulová",N178,0)</f>
        <v>0</v>
      </c>
      <c r="BJ178" s="20" t="s">
        <v>151</v>
      </c>
      <c r="BK178" s="176">
        <f>L178*K178</f>
        <v>0</v>
      </c>
    </row>
    <row r="179" spans="2:63" s="1" customFormat="1" ht="22.35" customHeight="1">
      <c r="B179" s="36"/>
      <c r="C179" s="192" t="s">
        <v>21</v>
      </c>
      <c r="D179" s="192" t="s">
        <v>173</v>
      </c>
      <c r="E179" s="193" t="s">
        <v>21</v>
      </c>
      <c r="F179" s="276" t="s">
        <v>21</v>
      </c>
      <c r="G179" s="276"/>
      <c r="H179" s="276"/>
      <c r="I179" s="276"/>
      <c r="J179" s="194" t="s">
        <v>21</v>
      </c>
      <c r="K179" s="172"/>
      <c r="L179" s="265"/>
      <c r="M179" s="267"/>
      <c r="N179" s="267">
        <f t="shared" si="5"/>
        <v>0</v>
      </c>
      <c r="O179" s="267"/>
      <c r="P179" s="267"/>
      <c r="Q179" s="267"/>
      <c r="R179" s="38"/>
      <c r="T179" s="173" t="s">
        <v>21</v>
      </c>
      <c r="U179" s="195" t="s">
        <v>42</v>
      </c>
      <c r="V179" s="37"/>
      <c r="W179" s="37"/>
      <c r="X179" s="37"/>
      <c r="Y179" s="37"/>
      <c r="Z179" s="37"/>
      <c r="AA179" s="79"/>
      <c r="AT179" s="20" t="s">
        <v>269</v>
      </c>
      <c r="AU179" s="20" t="s">
        <v>83</v>
      </c>
      <c r="AY179" s="20" t="s">
        <v>269</v>
      </c>
      <c r="BE179" s="111">
        <f>IF(U179="základná",N179,0)</f>
        <v>0</v>
      </c>
      <c r="BF179" s="111">
        <f>IF(U179="znížená",N179,0)</f>
        <v>0</v>
      </c>
      <c r="BG179" s="111">
        <f>IF(U179="zákl. prenesená",N179,0)</f>
        <v>0</v>
      </c>
      <c r="BH179" s="111">
        <f>IF(U179="zníž. prenesená",N179,0)</f>
        <v>0</v>
      </c>
      <c r="BI179" s="111">
        <f>IF(U179="nulová",N179,0)</f>
        <v>0</v>
      </c>
      <c r="BJ179" s="20" t="s">
        <v>151</v>
      </c>
      <c r="BK179" s="176">
        <f>L179*K179</f>
        <v>0</v>
      </c>
    </row>
    <row r="180" spans="2:63" s="1" customFormat="1" ht="22.35" customHeight="1">
      <c r="B180" s="36"/>
      <c r="C180" s="192" t="s">
        <v>21</v>
      </c>
      <c r="D180" s="192" t="s">
        <v>173</v>
      </c>
      <c r="E180" s="193" t="s">
        <v>21</v>
      </c>
      <c r="F180" s="276" t="s">
        <v>21</v>
      </c>
      <c r="G180" s="276"/>
      <c r="H180" s="276"/>
      <c r="I180" s="276"/>
      <c r="J180" s="194" t="s">
        <v>21</v>
      </c>
      <c r="K180" s="172"/>
      <c r="L180" s="265"/>
      <c r="M180" s="267"/>
      <c r="N180" s="267">
        <f t="shared" si="5"/>
        <v>0</v>
      </c>
      <c r="O180" s="267"/>
      <c r="P180" s="267"/>
      <c r="Q180" s="267"/>
      <c r="R180" s="38"/>
      <c r="T180" s="173" t="s">
        <v>21</v>
      </c>
      <c r="U180" s="195" t="s">
        <v>42</v>
      </c>
      <c r="V180" s="37"/>
      <c r="W180" s="37"/>
      <c r="X180" s="37"/>
      <c r="Y180" s="37"/>
      <c r="Z180" s="37"/>
      <c r="AA180" s="79"/>
      <c r="AT180" s="20" t="s">
        <v>269</v>
      </c>
      <c r="AU180" s="20" t="s">
        <v>83</v>
      </c>
      <c r="AY180" s="20" t="s">
        <v>269</v>
      </c>
      <c r="BE180" s="111">
        <f>IF(U180="základná",N180,0)</f>
        <v>0</v>
      </c>
      <c r="BF180" s="111">
        <f>IF(U180="znížená",N180,0)</f>
        <v>0</v>
      </c>
      <c r="BG180" s="111">
        <f>IF(U180="zákl. prenesená",N180,0)</f>
        <v>0</v>
      </c>
      <c r="BH180" s="111">
        <f>IF(U180="zníž. prenesená",N180,0)</f>
        <v>0</v>
      </c>
      <c r="BI180" s="111">
        <f>IF(U180="nulová",N180,0)</f>
        <v>0</v>
      </c>
      <c r="BJ180" s="20" t="s">
        <v>151</v>
      </c>
      <c r="BK180" s="176">
        <f>L180*K180</f>
        <v>0</v>
      </c>
    </row>
    <row r="181" spans="2:63" s="1" customFormat="1" ht="22.35" customHeight="1">
      <c r="B181" s="36"/>
      <c r="C181" s="192" t="s">
        <v>21</v>
      </c>
      <c r="D181" s="192" t="s">
        <v>173</v>
      </c>
      <c r="E181" s="193" t="s">
        <v>21</v>
      </c>
      <c r="F181" s="276" t="s">
        <v>21</v>
      </c>
      <c r="G181" s="276"/>
      <c r="H181" s="276"/>
      <c r="I181" s="276"/>
      <c r="J181" s="194" t="s">
        <v>21</v>
      </c>
      <c r="K181" s="172"/>
      <c r="L181" s="265"/>
      <c r="M181" s="267"/>
      <c r="N181" s="267">
        <f t="shared" si="5"/>
        <v>0</v>
      </c>
      <c r="O181" s="267"/>
      <c r="P181" s="267"/>
      <c r="Q181" s="267"/>
      <c r="R181" s="38"/>
      <c r="T181" s="173" t="s">
        <v>21</v>
      </c>
      <c r="U181" s="195" t="s">
        <v>42</v>
      </c>
      <c r="V181" s="37"/>
      <c r="W181" s="37"/>
      <c r="X181" s="37"/>
      <c r="Y181" s="37"/>
      <c r="Z181" s="37"/>
      <c r="AA181" s="79"/>
      <c r="AT181" s="20" t="s">
        <v>269</v>
      </c>
      <c r="AU181" s="20" t="s">
        <v>83</v>
      </c>
      <c r="AY181" s="20" t="s">
        <v>269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151</v>
      </c>
      <c r="BK181" s="176">
        <f>L181*K181</f>
        <v>0</v>
      </c>
    </row>
    <row r="182" spans="2:63" s="1" customFormat="1" ht="22.35" customHeight="1">
      <c r="B182" s="36"/>
      <c r="C182" s="192" t="s">
        <v>21</v>
      </c>
      <c r="D182" s="192" t="s">
        <v>173</v>
      </c>
      <c r="E182" s="193" t="s">
        <v>21</v>
      </c>
      <c r="F182" s="276" t="s">
        <v>21</v>
      </c>
      <c r="G182" s="276"/>
      <c r="H182" s="276"/>
      <c r="I182" s="276"/>
      <c r="J182" s="194" t="s">
        <v>21</v>
      </c>
      <c r="K182" s="172"/>
      <c r="L182" s="265"/>
      <c r="M182" s="267"/>
      <c r="N182" s="267">
        <f t="shared" si="5"/>
        <v>0</v>
      </c>
      <c r="O182" s="267"/>
      <c r="P182" s="267"/>
      <c r="Q182" s="267"/>
      <c r="R182" s="38"/>
      <c r="T182" s="173" t="s">
        <v>21</v>
      </c>
      <c r="U182" s="195" t="s">
        <v>42</v>
      </c>
      <c r="V182" s="57"/>
      <c r="W182" s="57"/>
      <c r="X182" s="57"/>
      <c r="Y182" s="57"/>
      <c r="Z182" s="57"/>
      <c r="AA182" s="59"/>
      <c r="AT182" s="20" t="s">
        <v>269</v>
      </c>
      <c r="AU182" s="20" t="s">
        <v>83</v>
      </c>
      <c r="AY182" s="20" t="s">
        <v>269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151</v>
      </c>
      <c r="BK182" s="176">
        <f>L182*K182</f>
        <v>0</v>
      </c>
    </row>
    <row r="183" spans="2:63" s="1" customFormat="1" ht="6.95" customHeight="1"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2"/>
    </row>
  </sheetData>
  <sheetProtection algorithmName="SHA-512" hashValue="ZdDDnfkU1aSFxPqGcItgf9Eum6x1N++QZRGKhehSkWWG+4ENDbYyOa+5FpQVt2vw865Af/R6x29YUjOMiDCoDg==" saltValue="q/OH5OT55jr3MTXID0a/CF3+tQzzKTemoMVv9Sz5HU/BZ5yoAtYmVRq8dPRdepCfzEzcZt/Kp8byn+sdfQWNFw==" spinCount="10" sheet="1" objects="1" scenarios="1" formatColumns="0" formatRows="0"/>
  <mergeCells count="170">
    <mergeCell ref="H1:K1"/>
    <mergeCell ref="S2:AC2"/>
    <mergeCell ref="F182:I182"/>
    <mergeCell ref="L182:M182"/>
    <mergeCell ref="N182:Q182"/>
    <mergeCell ref="N123:Q123"/>
    <mergeCell ref="N124:Q124"/>
    <mergeCell ref="N125:Q125"/>
    <mergeCell ref="N130:Q130"/>
    <mergeCell ref="N131:Q131"/>
    <mergeCell ref="N139:Q139"/>
    <mergeCell ref="N143:Q143"/>
    <mergeCell ref="N164:Q164"/>
    <mergeCell ref="N177:Q177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72:I172"/>
    <mergeCell ref="F173:I173"/>
    <mergeCell ref="F174:I174"/>
    <mergeCell ref="L174:M174"/>
    <mergeCell ref="N174:Q174"/>
    <mergeCell ref="F175:I175"/>
    <mergeCell ref="F176:I176"/>
    <mergeCell ref="F178:I178"/>
    <mergeCell ref="L178:M178"/>
    <mergeCell ref="N178:Q178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59:I159"/>
    <mergeCell ref="F160:I160"/>
    <mergeCell ref="F161:I161"/>
    <mergeCell ref="L161:M161"/>
    <mergeCell ref="N161:Q161"/>
    <mergeCell ref="F162:I162"/>
    <mergeCell ref="F163:I163"/>
    <mergeCell ref="F165:I165"/>
    <mergeCell ref="L165:M165"/>
    <mergeCell ref="N165:Q165"/>
    <mergeCell ref="F153:I153"/>
    <mergeCell ref="L153:M153"/>
    <mergeCell ref="N153:Q153"/>
    <mergeCell ref="F154:I154"/>
    <mergeCell ref="F155:I155"/>
    <mergeCell ref="F156:I156"/>
    <mergeCell ref="F157:I157"/>
    <mergeCell ref="F158:I158"/>
    <mergeCell ref="L158:M158"/>
    <mergeCell ref="N158:Q158"/>
    <mergeCell ref="F148:I148"/>
    <mergeCell ref="F149:I149"/>
    <mergeCell ref="L149:M149"/>
    <mergeCell ref="N149:Q149"/>
    <mergeCell ref="F150:I150"/>
    <mergeCell ref="L150:M150"/>
    <mergeCell ref="N150:Q150"/>
    <mergeCell ref="F151:I151"/>
    <mergeCell ref="F152:I152"/>
    <mergeCell ref="F141:I141"/>
    <mergeCell ref="F142:I142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33:I133"/>
    <mergeCell ref="F134:I134"/>
    <mergeCell ref="F135:I135"/>
    <mergeCell ref="L135:M135"/>
    <mergeCell ref="N135:Q135"/>
    <mergeCell ref="F136:I136"/>
    <mergeCell ref="F137:I137"/>
    <mergeCell ref="F138:I138"/>
    <mergeCell ref="F140:I140"/>
    <mergeCell ref="L140:M140"/>
    <mergeCell ref="N140:Q140"/>
    <mergeCell ref="F126:I126"/>
    <mergeCell ref="L126:M126"/>
    <mergeCell ref="N126:Q126"/>
    <mergeCell ref="F127:I127"/>
    <mergeCell ref="F128:I128"/>
    <mergeCell ref="F129:I129"/>
    <mergeCell ref="F132:I132"/>
    <mergeCell ref="L132:M132"/>
    <mergeCell ref="N132:Q132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8:D183">
      <formula1>"K, M"</formula1>
    </dataValidation>
    <dataValidation type="list" allowBlank="1" showInputMessage="1" showErrorMessage="1" error="Povolené sú hodnoty základná, znížená, nulová." sqref="U178:U18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111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579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N100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ROUND((((SUM(BE100:BE107)+SUM(BE125:BE201))+SUM(BE203:BE207))),2)</f>
        <v>0</v>
      </c>
      <c r="I32" s="245"/>
      <c r="J32" s="245"/>
      <c r="K32" s="37"/>
      <c r="L32" s="37"/>
      <c r="M32" s="251">
        <f>ROUND(((ROUND((SUM(BE100:BE107)+SUM(BE125:BE201)), 2)*F32)+SUM(BE203:BE207)*F32),2)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ROUND((((SUM(BF100:BF107)+SUM(BF125:BF201))+SUM(BF203:BF207))),2)</f>
        <v>0</v>
      </c>
      <c r="I33" s="245"/>
      <c r="J33" s="245"/>
      <c r="K33" s="37"/>
      <c r="L33" s="37"/>
      <c r="M33" s="251">
        <f>ROUND(((ROUND((SUM(BF100:BF107)+SUM(BF125:BF201)), 2)*F33)+SUM(BF203:BF207)*F33),2)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ROUND((((SUM(BG100:BG107)+SUM(BG125:BG201))+SUM(BG203:BG207))),2)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ROUND((((SUM(BH100:BH107)+SUM(BH125:BH201))+SUM(BH203:BH207))),2)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ROUND((((SUM(BI100:BI107)+SUM(BI125:BI201))+SUM(BI203:BI207))),2)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237302 - SO M 2373-02 Most cez potok Vajsková v obci Dolná Lehota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N125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N126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N127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N135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143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N141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144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N145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N157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272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N184</f>
        <v>0</v>
      </c>
      <c r="O95" s="258"/>
      <c r="P95" s="258"/>
      <c r="Q95" s="258"/>
      <c r="R95" s="135"/>
      <c r="T95" s="136"/>
      <c r="U95" s="136"/>
    </row>
    <row r="96" spans="2:47" s="7" customFormat="1" ht="19.899999999999999" customHeight="1">
      <c r="B96" s="137"/>
      <c r="C96" s="138"/>
      <c r="D96" s="107" t="s">
        <v>273</v>
      </c>
      <c r="E96" s="138"/>
      <c r="F96" s="138"/>
      <c r="G96" s="138"/>
      <c r="H96" s="138"/>
      <c r="I96" s="138"/>
      <c r="J96" s="138"/>
      <c r="K96" s="138"/>
      <c r="L96" s="138"/>
      <c r="M96" s="138"/>
      <c r="N96" s="235">
        <f>N185</f>
        <v>0</v>
      </c>
      <c r="O96" s="259"/>
      <c r="P96" s="259"/>
      <c r="Q96" s="259"/>
      <c r="R96" s="139"/>
      <c r="T96" s="140"/>
      <c r="U96" s="140"/>
    </row>
    <row r="97" spans="2:65" s="6" customFormat="1" ht="24.95" customHeight="1">
      <c r="B97" s="132"/>
      <c r="C97" s="133"/>
      <c r="D97" s="134" t="s">
        <v>146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57">
        <f>N189</f>
        <v>0</v>
      </c>
      <c r="O97" s="258"/>
      <c r="P97" s="258"/>
      <c r="Q97" s="258"/>
      <c r="R97" s="135"/>
      <c r="T97" s="136"/>
      <c r="U97" s="136"/>
    </row>
    <row r="98" spans="2:65" s="6" customFormat="1" ht="21.75" customHeight="1">
      <c r="B98" s="132"/>
      <c r="C98" s="133"/>
      <c r="D98" s="134" t="s">
        <v>147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60">
        <f>N202</f>
        <v>0</v>
      </c>
      <c r="O98" s="258"/>
      <c r="P98" s="258"/>
      <c r="Q98" s="258"/>
      <c r="R98" s="135"/>
      <c r="T98" s="136"/>
      <c r="U98" s="136"/>
    </row>
    <row r="99" spans="2:65" s="1" customFormat="1" ht="21.75" customHeight="1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T99" s="130"/>
      <c r="U99" s="130"/>
    </row>
    <row r="100" spans="2:65" s="1" customFormat="1" ht="29.25" customHeight="1">
      <c r="B100" s="36"/>
      <c r="C100" s="131" t="s">
        <v>148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56">
        <f>ROUND(N101+N102+N103+N104+N105+N106,2)</f>
        <v>0</v>
      </c>
      <c r="O100" s="261"/>
      <c r="P100" s="261"/>
      <c r="Q100" s="261"/>
      <c r="R100" s="38"/>
      <c r="T100" s="141"/>
      <c r="U100" s="142" t="s">
        <v>39</v>
      </c>
    </row>
    <row r="101" spans="2:65" s="1" customFormat="1" ht="18" customHeight="1">
      <c r="B101" s="36"/>
      <c r="C101" s="37"/>
      <c r="D101" s="236" t="s">
        <v>149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ref="BE101:BE106" si="0">IF(U101="základná",N101,0)</f>
        <v>0</v>
      </c>
      <c r="BF101" s="147">
        <f t="shared" ref="BF101:BF106" si="1">IF(U101="znížená",N101,0)</f>
        <v>0</v>
      </c>
      <c r="BG101" s="147">
        <f t="shared" ref="BG101:BG106" si="2">IF(U101="zákl. prenesená",N101,0)</f>
        <v>0</v>
      </c>
      <c r="BH101" s="147">
        <f t="shared" ref="BH101:BH106" si="3">IF(U101="zníž. prenesená",N101,0)</f>
        <v>0</v>
      </c>
      <c r="BI101" s="147">
        <f t="shared" ref="BI101:BI106" si="4">IF(U101="nulová",N101,0)</f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152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153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154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155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107" t="s">
        <v>156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8"/>
      <c r="U106" s="149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157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3.5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T107" s="130"/>
      <c r="U107" s="130"/>
    </row>
    <row r="108" spans="2:65" s="1" customFormat="1" ht="29.25" customHeight="1">
      <c r="B108" s="36"/>
      <c r="C108" s="118" t="s">
        <v>125</v>
      </c>
      <c r="D108" s="119"/>
      <c r="E108" s="119"/>
      <c r="F108" s="119"/>
      <c r="G108" s="119"/>
      <c r="H108" s="119"/>
      <c r="I108" s="119"/>
      <c r="J108" s="119"/>
      <c r="K108" s="119"/>
      <c r="L108" s="240">
        <f>ROUND(SUM(N88+N100),2)</f>
        <v>0</v>
      </c>
      <c r="M108" s="240"/>
      <c r="N108" s="240"/>
      <c r="O108" s="240"/>
      <c r="P108" s="240"/>
      <c r="Q108" s="240"/>
      <c r="R108" s="38"/>
      <c r="T108" s="130"/>
      <c r="U108" s="130"/>
    </row>
    <row r="109" spans="2:65" s="1" customFormat="1" ht="6.95" customHeight="1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2"/>
      <c r="T109" s="130"/>
      <c r="U109" s="130"/>
    </row>
    <row r="113" spans="2:65" s="1" customFormat="1" ht="6.95" customHeight="1"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5"/>
    </row>
    <row r="114" spans="2:65" s="1" customFormat="1" ht="36.950000000000003" customHeight="1">
      <c r="B114" s="36"/>
      <c r="C114" s="198" t="s">
        <v>158</v>
      </c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30" customHeight="1">
      <c r="B116" s="36"/>
      <c r="C116" s="31" t="s">
        <v>18</v>
      </c>
      <c r="D116" s="37"/>
      <c r="E116" s="37"/>
      <c r="F116" s="243" t="str">
        <f>F6</f>
        <v>REKONŠTRUKCIA II/584 TÁLE - BYSTRÁ, III/2373 DOLNÁ LEHOTA - MOSTY</v>
      </c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37"/>
      <c r="R116" s="38"/>
    </row>
    <row r="117" spans="2:65" s="1" customFormat="1" ht="36.950000000000003" customHeight="1">
      <c r="B117" s="36"/>
      <c r="C117" s="70" t="s">
        <v>132</v>
      </c>
      <c r="D117" s="37"/>
      <c r="E117" s="37"/>
      <c r="F117" s="218" t="str">
        <f>F7</f>
        <v>237302 - SO M 2373-02 Most cez potok Vajsková v obci Dolná Lehota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18" customHeight="1">
      <c r="B119" s="36"/>
      <c r="C119" s="31" t="s">
        <v>23</v>
      </c>
      <c r="D119" s="37"/>
      <c r="E119" s="37"/>
      <c r="F119" s="29" t="str">
        <f>F9</f>
        <v xml:space="preserve"> </v>
      </c>
      <c r="G119" s="37"/>
      <c r="H119" s="37"/>
      <c r="I119" s="37"/>
      <c r="J119" s="37"/>
      <c r="K119" s="31" t="s">
        <v>25</v>
      </c>
      <c r="L119" s="37"/>
      <c r="M119" s="247" t="str">
        <f>IF(O9="","",O9)</f>
        <v>18. 6. 2018</v>
      </c>
      <c r="N119" s="247"/>
      <c r="O119" s="247"/>
      <c r="P119" s="247"/>
      <c r="Q119" s="37"/>
      <c r="R119" s="38"/>
    </row>
    <row r="120" spans="2:65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1" customFormat="1">
      <c r="B121" s="36"/>
      <c r="C121" s="31" t="s">
        <v>27</v>
      </c>
      <c r="D121" s="37"/>
      <c r="E121" s="37"/>
      <c r="F121" s="29" t="str">
        <f>E12</f>
        <v xml:space="preserve"> </v>
      </c>
      <c r="G121" s="37"/>
      <c r="H121" s="37"/>
      <c r="I121" s="37"/>
      <c r="J121" s="37"/>
      <c r="K121" s="31" t="s">
        <v>32</v>
      </c>
      <c r="L121" s="37"/>
      <c r="M121" s="202" t="str">
        <f>E18</f>
        <v xml:space="preserve"> </v>
      </c>
      <c r="N121" s="202"/>
      <c r="O121" s="202"/>
      <c r="P121" s="202"/>
      <c r="Q121" s="202"/>
      <c r="R121" s="38"/>
    </row>
    <row r="122" spans="2:65" s="1" customFormat="1" ht="14.45" customHeight="1">
      <c r="B122" s="36"/>
      <c r="C122" s="31" t="s">
        <v>30</v>
      </c>
      <c r="D122" s="37"/>
      <c r="E122" s="37"/>
      <c r="F122" s="29" t="str">
        <f>IF(E15="","",E15)</f>
        <v>Vyplň údaj</v>
      </c>
      <c r="G122" s="37"/>
      <c r="H122" s="37"/>
      <c r="I122" s="37"/>
      <c r="J122" s="37"/>
      <c r="K122" s="31" t="s">
        <v>34</v>
      </c>
      <c r="L122" s="37"/>
      <c r="M122" s="202" t="str">
        <f>E21</f>
        <v xml:space="preserve"> </v>
      </c>
      <c r="N122" s="202"/>
      <c r="O122" s="202"/>
      <c r="P122" s="202"/>
      <c r="Q122" s="202"/>
      <c r="R122" s="38"/>
    </row>
    <row r="123" spans="2:65" s="1" customFormat="1" ht="10.3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8" customFormat="1" ht="29.25" customHeight="1">
      <c r="B124" s="150"/>
      <c r="C124" s="151" t="s">
        <v>159</v>
      </c>
      <c r="D124" s="152" t="s">
        <v>160</v>
      </c>
      <c r="E124" s="152" t="s">
        <v>57</v>
      </c>
      <c r="F124" s="262" t="s">
        <v>161</v>
      </c>
      <c r="G124" s="262"/>
      <c r="H124" s="262"/>
      <c r="I124" s="262"/>
      <c r="J124" s="152" t="s">
        <v>162</v>
      </c>
      <c r="K124" s="152" t="s">
        <v>163</v>
      </c>
      <c r="L124" s="262" t="s">
        <v>164</v>
      </c>
      <c r="M124" s="262"/>
      <c r="N124" s="262" t="s">
        <v>137</v>
      </c>
      <c r="O124" s="262"/>
      <c r="P124" s="262"/>
      <c r="Q124" s="263"/>
      <c r="R124" s="153"/>
      <c r="T124" s="81" t="s">
        <v>165</v>
      </c>
      <c r="U124" s="82" t="s">
        <v>39</v>
      </c>
      <c r="V124" s="82" t="s">
        <v>166</v>
      </c>
      <c r="W124" s="82" t="s">
        <v>167</v>
      </c>
      <c r="X124" s="82" t="s">
        <v>168</v>
      </c>
      <c r="Y124" s="82" t="s">
        <v>169</v>
      </c>
      <c r="Z124" s="82" t="s">
        <v>170</v>
      </c>
      <c r="AA124" s="83" t="s">
        <v>171</v>
      </c>
    </row>
    <row r="125" spans="2:65" s="1" customFormat="1" ht="29.25" customHeight="1">
      <c r="B125" s="36"/>
      <c r="C125" s="85" t="s">
        <v>134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77">
        <f>BK125</f>
        <v>0</v>
      </c>
      <c r="O125" s="278"/>
      <c r="P125" s="278"/>
      <c r="Q125" s="278"/>
      <c r="R125" s="38"/>
      <c r="T125" s="84"/>
      <c r="U125" s="52"/>
      <c r="V125" s="52"/>
      <c r="W125" s="154">
        <f>W126+W184+W189+W202</f>
        <v>0</v>
      </c>
      <c r="X125" s="52"/>
      <c r="Y125" s="154">
        <f>Y126+Y184+Y189+Y202</f>
        <v>180.77018452000002</v>
      </c>
      <c r="Z125" s="52"/>
      <c r="AA125" s="155">
        <f>AA126+AA184+AA189+AA202</f>
        <v>12.588000000000001</v>
      </c>
      <c r="AT125" s="20" t="s">
        <v>74</v>
      </c>
      <c r="AU125" s="20" t="s">
        <v>139</v>
      </c>
      <c r="BK125" s="156">
        <f>BK126+BK184+BK189+BK202</f>
        <v>0</v>
      </c>
    </row>
    <row r="126" spans="2:65" s="9" customFormat="1" ht="37.35" customHeight="1">
      <c r="B126" s="157"/>
      <c r="C126" s="158"/>
      <c r="D126" s="159" t="s">
        <v>140</v>
      </c>
      <c r="E126" s="159"/>
      <c r="F126" s="159"/>
      <c r="G126" s="159"/>
      <c r="H126" s="159"/>
      <c r="I126" s="159"/>
      <c r="J126" s="159"/>
      <c r="K126" s="159"/>
      <c r="L126" s="159"/>
      <c r="M126" s="159"/>
      <c r="N126" s="260">
        <f>BK126</f>
        <v>0</v>
      </c>
      <c r="O126" s="279"/>
      <c r="P126" s="279"/>
      <c r="Q126" s="279"/>
      <c r="R126" s="160"/>
      <c r="T126" s="161"/>
      <c r="U126" s="158"/>
      <c r="V126" s="158"/>
      <c r="W126" s="162">
        <f>W127+W135+W141+W145+W157</f>
        <v>0</v>
      </c>
      <c r="X126" s="158"/>
      <c r="Y126" s="162">
        <f>Y127+Y135+Y141+Y145+Y157</f>
        <v>180.75538852000003</v>
      </c>
      <c r="Z126" s="158"/>
      <c r="AA126" s="163">
        <f>AA127+AA135+AA141+AA145+AA157</f>
        <v>12.588000000000001</v>
      </c>
      <c r="AR126" s="164" t="s">
        <v>83</v>
      </c>
      <c r="AT126" s="165" t="s">
        <v>74</v>
      </c>
      <c r="AU126" s="165" t="s">
        <v>75</v>
      </c>
      <c r="AY126" s="164" t="s">
        <v>172</v>
      </c>
      <c r="BK126" s="166">
        <f>BK127+BK135+BK141+BK145+BK157</f>
        <v>0</v>
      </c>
    </row>
    <row r="127" spans="2:65" s="9" customFormat="1" ht="19.899999999999999" customHeight="1">
      <c r="B127" s="157"/>
      <c r="C127" s="158"/>
      <c r="D127" s="167" t="s">
        <v>141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280">
        <f>BK127</f>
        <v>0</v>
      </c>
      <c r="O127" s="281"/>
      <c r="P127" s="281"/>
      <c r="Q127" s="281"/>
      <c r="R127" s="160"/>
      <c r="T127" s="161"/>
      <c r="U127" s="158"/>
      <c r="V127" s="158"/>
      <c r="W127" s="162">
        <f>SUM(W128:W134)</f>
        <v>0</v>
      </c>
      <c r="X127" s="158"/>
      <c r="Y127" s="162">
        <f>SUM(Y128:Y134)</f>
        <v>1.004E-2</v>
      </c>
      <c r="Z127" s="158"/>
      <c r="AA127" s="163">
        <f>SUM(AA128:AA134)</f>
        <v>0.20399999999999999</v>
      </c>
      <c r="AR127" s="164" t="s">
        <v>83</v>
      </c>
      <c r="AT127" s="165" t="s">
        <v>74</v>
      </c>
      <c r="AU127" s="165" t="s">
        <v>83</v>
      </c>
      <c r="AY127" s="164" t="s">
        <v>172</v>
      </c>
      <c r="BK127" s="166">
        <f>SUM(BK128:BK134)</f>
        <v>0</v>
      </c>
    </row>
    <row r="128" spans="2:65" s="1" customFormat="1" ht="16.5" customHeight="1">
      <c r="B128" s="36"/>
      <c r="C128" s="168" t="s">
        <v>83</v>
      </c>
      <c r="D128" s="168" t="s">
        <v>173</v>
      </c>
      <c r="E128" s="169" t="s">
        <v>274</v>
      </c>
      <c r="F128" s="264" t="s">
        <v>275</v>
      </c>
      <c r="G128" s="264"/>
      <c r="H128" s="264"/>
      <c r="I128" s="264"/>
      <c r="J128" s="170" t="s">
        <v>193</v>
      </c>
      <c r="K128" s="171">
        <v>2</v>
      </c>
      <c r="L128" s="265">
        <v>0</v>
      </c>
      <c r="M128" s="266"/>
      <c r="N128" s="267">
        <f>ROUND(L128*K128,3)</f>
        <v>0</v>
      </c>
      <c r="O128" s="267"/>
      <c r="P128" s="267"/>
      <c r="Q128" s="267"/>
      <c r="R128" s="38"/>
      <c r="T128" s="173" t="s">
        <v>21</v>
      </c>
      <c r="U128" s="45" t="s">
        <v>42</v>
      </c>
      <c r="V128" s="37"/>
      <c r="W128" s="174">
        <f>V128*K128</f>
        <v>0</v>
      </c>
      <c r="X128" s="174">
        <v>5.0200000000000002E-3</v>
      </c>
      <c r="Y128" s="174">
        <f>X128*K128</f>
        <v>1.004E-2</v>
      </c>
      <c r="Z128" s="174">
        <v>0.10199999999999999</v>
      </c>
      <c r="AA128" s="175">
        <f>Z128*K128</f>
        <v>0.20399999999999999</v>
      </c>
      <c r="AR128" s="20" t="s">
        <v>177</v>
      </c>
      <c r="AT128" s="20" t="s">
        <v>173</v>
      </c>
      <c r="AU128" s="20" t="s">
        <v>151</v>
      </c>
      <c r="AY128" s="20" t="s">
        <v>172</v>
      </c>
      <c r="BE128" s="111">
        <f>IF(U128="základná",N128,0)</f>
        <v>0</v>
      </c>
      <c r="BF128" s="111">
        <f>IF(U128="znížená",N128,0)</f>
        <v>0</v>
      </c>
      <c r="BG128" s="111">
        <f>IF(U128="zákl. prenesená",N128,0)</f>
        <v>0</v>
      </c>
      <c r="BH128" s="111">
        <f>IF(U128="zníž. prenesená",N128,0)</f>
        <v>0</v>
      </c>
      <c r="BI128" s="111">
        <f>IF(U128="nulová",N128,0)</f>
        <v>0</v>
      </c>
      <c r="BJ128" s="20" t="s">
        <v>151</v>
      </c>
      <c r="BK128" s="176">
        <f>ROUND(L128*K128,3)</f>
        <v>0</v>
      </c>
      <c r="BL128" s="20" t="s">
        <v>177</v>
      </c>
      <c r="BM128" s="20" t="s">
        <v>580</v>
      </c>
    </row>
    <row r="129" spans="2:65" s="10" customFormat="1" ht="51" customHeight="1">
      <c r="B129" s="177"/>
      <c r="C129" s="178"/>
      <c r="D129" s="178"/>
      <c r="E129" s="179" t="s">
        <v>21</v>
      </c>
      <c r="F129" s="268" t="s">
        <v>277</v>
      </c>
      <c r="G129" s="269"/>
      <c r="H129" s="269"/>
      <c r="I129" s="269"/>
      <c r="J129" s="178"/>
      <c r="K129" s="179" t="s">
        <v>21</v>
      </c>
      <c r="L129" s="178"/>
      <c r="M129" s="178"/>
      <c r="N129" s="178"/>
      <c r="O129" s="178"/>
      <c r="P129" s="178"/>
      <c r="Q129" s="178"/>
      <c r="R129" s="180"/>
      <c r="T129" s="181"/>
      <c r="U129" s="178"/>
      <c r="V129" s="178"/>
      <c r="W129" s="178"/>
      <c r="X129" s="178"/>
      <c r="Y129" s="178"/>
      <c r="Z129" s="178"/>
      <c r="AA129" s="182"/>
      <c r="AT129" s="183" t="s">
        <v>180</v>
      </c>
      <c r="AU129" s="183" t="s">
        <v>151</v>
      </c>
      <c r="AV129" s="10" t="s">
        <v>83</v>
      </c>
      <c r="AW129" s="10" t="s">
        <v>6</v>
      </c>
      <c r="AX129" s="10" t="s">
        <v>75</v>
      </c>
      <c r="AY129" s="183" t="s">
        <v>172</v>
      </c>
    </row>
    <row r="130" spans="2:65" s="11" customFormat="1" ht="16.5" customHeight="1">
      <c r="B130" s="184"/>
      <c r="C130" s="185"/>
      <c r="D130" s="185"/>
      <c r="E130" s="186" t="s">
        <v>21</v>
      </c>
      <c r="F130" s="272" t="s">
        <v>581</v>
      </c>
      <c r="G130" s="273"/>
      <c r="H130" s="273"/>
      <c r="I130" s="273"/>
      <c r="J130" s="185"/>
      <c r="K130" s="187">
        <v>2</v>
      </c>
      <c r="L130" s="185"/>
      <c r="M130" s="185"/>
      <c r="N130" s="185"/>
      <c r="O130" s="185"/>
      <c r="P130" s="185"/>
      <c r="Q130" s="185"/>
      <c r="R130" s="188"/>
      <c r="T130" s="189"/>
      <c r="U130" s="185"/>
      <c r="V130" s="185"/>
      <c r="W130" s="185"/>
      <c r="X130" s="185"/>
      <c r="Y130" s="185"/>
      <c r="Z130" s="185"/>
      <c r="AA130" s="190"/>
      <c r="AT130" s="191" t="s">
        <v>180</v>
      </c>
      <c r="AU130" s="191" t="s">
        <v>151</v>
      </c>
      <c r="AV130" s="11" t="s">
        <v>151</v>
      </c>
      <c r="AW130" s="11" t="s">
        <v>6</v>
      </c>
      <c r="AX130" s="11" t="s">
        <v>83</v>
      </c>
      <c r="AY130" s="191" t="s">
        <v>172</v>
      </c>
    </row>
    <row r="131" spans="2:65" s="1" customFormat="1" ht="16.5" customHeight="1">
      <c r="B131" s="36"/>
      <c r="C131" s="168" t="s">
        <v>151</v>
      </c>
      <c r="D131" s="168" t="s">
        <v>173</v>
      </c>
      <c r="E131" s="169" t="s">
        <v>174</v>
      </c>
      <c r="F131" s="264" t="s">
        <v>175</v>
      </c>
      <c r="G131" s="264"/>
      <c r="H131" s="264"/>
      <c r="I131" s="264"/>
      <c r="J131" s="170" t="s">
        <v>176</v>
      </c>
      <c r="K131" s="171">
        <v>253.5</v>
      </c>
      <c r="L131" s="265">
        <v>0</v>
      </c>
      <c r="M131" s="266"/>
      <c r="N131" s="267">
        <f>ROUND(L131*K131,3)</f>
        <v>0</v>
      </c>
      <c r="O131" s="267"/>
      <c r="P131" s="267"/>
      <c r="Q131" s="267"/>
      <c r="R131" s="38"/>
      <c r="T131" s="173" t="s">
        <v>21</v>
      </c>
      <c r="U131" s="45" t="s">
        <v>42</v>
      </c>
      <c r="V131" s="37"/>
      <c r="W131" s="174">
        <f>V131*K131</f>
        <v>0</v>
      </c>
      <c r="X131" s="174">
        <v>0</v>
      </c>
      <c r="Y131" s="174">
        <f>X131*K131</f>
        <v>0</v>
      </c>
      <c r="Z131" s="174">
        <v>0</v>
      </c>
      <c r="AA131" s="175">
        <f>Z131*K131</f>
        <v>0</v>
      </c>
      <c r="AR131" s="20" t="s">
        <v>177</v>
      </c>
      <c r="AT131" s="20" t="s">
        <v>173</v>
      </c>
      <c r="AU131" s="20" t="s">
        <v>151</v>
      </c>
      <c r="AY131" s="20" t="s">
        <v>172</v>
      </c>
      <c r="BE131" s="111">
        <f>IF(U131="základná",N131,0)</f>
        <v>0</v>
      </c>
      <c r="BF131" s="111">
        <f>IF(U131="znížená",N131,0)</f>
        <v>0</v>
      </c>
      <c r="BG131" s="111">
        <f>IF(U131="zákl. prenesená",N131,0)</f>
        <v>0</v>
      </c>
      <c r="BH131" s="111">
        <f>IF(U131="zníž. prenesená",N131,0)</f>
        <v>0</v>
      </c>
      <c r="BI131" s="111">
        <f>IF(U131="nulová",N131,0)</f>
        <v>0</v>
      </c>
      <c r="BJ131" s="20" t="s">
        <v>151</v>
      </c>
      <c r="BK131" s="176">
        <f>ROUND(L131*K131,3)</f>
        <v>0</v>
      </c>
      <c r="BL131" s="20" t="s">
        <v>177</v>
      </c>
      <c r="BM131" s="20" t="s">
        <v>178</v>
      </c>
    </row>
    <row r="132" spans="2:65" s="10" customFormat="1" ht="51" customHeight="1">
      <c r="B132" s="177"/>
      <c r="C132" s="178"/>
      <c r="D132" s="178"/>
      <c r="E132" s="179" t="s">
        <v>21</v>
      </c>
      <c r="F132" s="268" t="s">
        <v>179</v>
      </c>
      <c r="G132" s="269"/>
      <c r="H132" s="269"/>
      <c r="I132" s="269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0" customFormat="1" ht="25.5" customHeight="1">
      <c r="B133" s="177"/>
      <c r="C133" s="178"/>
      <c r="D133" s="178"/>
      <c r="E133" s="179" t="s">
        <v>21</v>
      </c>
      <c r="F133" s="270" t="s">
        <v>181</v>
      </c>
      <c r="G133" s="271"/>
      <c r="H133" s="271"/>
      <c r="I133" s="271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582</v>
      </c>
      <c r="G134" s="273"/>
      <c r="H134" s="273"/>
      <c r="I134" s="273"/>
      <c r="J134" s="185"/>
      <c r="K134" s="187">
        <v>253.5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9" customFormat="1" ht="29.85" customHeight="1">
      <c r="B135" s="157"/>
      <c r="C135" s="158"/>
      <c r="D135" s="167" t="s">
        <v>142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280">
        <f>BK135</f>
        <v>0</v>
      </c>
      <c r="O135" s="281"/>
      <c r="P135" s="281"/>
      <c r="Q135" s="281"/>
      <c r="R135" s="160"/>
      <c r="T135" s="161"/>
      <c r="U135" s="158"/>
      <c r="V135" s="158"/>
      <c r="W135" s="162">
        <f>SUM(W136:W140)</f>
        <v>0</v>
      </c>
      <c r="X135" s="158"/>
      <c r="Y135" s="162">
        <f>SUM(Y136:Y140)</f>
        <v>31.241804519999999</v>
      </c>
      <c r="Z135" s="158"/>
      <c r="AA135" s="163">
        <f>SUM(AA136:AA140)</f>
        <v>0</v>
      </c>
      <c r="AR135" s="164" t="s">
        <v>83</v>
      </c>
      <c r="AT135" s="165" t="s">
        <v>74</v>
      </c>
      <c r="AU135" s="165" t="s">
        <v>83</v>
      </c>
      <c r="AY135" s="164" t="s">
        <v>172</v>
      </c>
      <c r="BK135" s="166">
        <f>SUM(BK136:BK140)</f>
        <v>0</v>
      </c>
    </row>
    <row r="136" spans="2:65" s="1" customFormat="1" ht="25.5" customHeight="1">
      <c r="B136" s="36"/>
      <c r="C136" s="168" t="s">
        <v>190</v>
      </c>
      <c r="D136" s="168" t="s">
        <v>173</v>
      </c>
      <c r="E136" s="169" t="s">
        <v>310</v>
      </c>
      <c r="F136" s="264" t="s">
        <v>311</v>
      </c>
      <c r="G136" s="264"/>
      <c r="H136" s="264"/>
      <c r="I136" s="264"/>
      <c r="J136" s="170" t="s">
        <v>193</v>
      </c>
      <c r="K136" s="171">
        <v>10.62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2.7855500000000002</v>
      </c>
      <c r="Y136" s="174">
        <f>X136*K136</f>
        <v>29.582540999999999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312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313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16.5" customHeight="1">
      <c r="B138" s="177"/>
      <c r="C138" s="178"/>
      <c r="D138" s="178"/>
      <c r="E138" s="179" t="s">
        <v>21</v>
      </c>
      <c r="F138" s="270" t="s">
        <v>314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583</v>
      </c>
      <c r="G139" s="273"/>
      <c r="H139" s="273"/>
      <c r="I139" s="273"/>
      <c r="J139" s="185"/>
      <c r="K139" s="187">
        <v>10.62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25.5" customHeight="1">
      <c r="B140" s="36"/>
      <c r="C140" s="168" t="s">
        <v>177</v>
      </c>
      <c r="D140" s="168" t="s">
        <v>173</v>
      </c>
      <c r="E140" s="169" t="s">
        <v>316</v>
      </c>
      <c r="F140" s="264" t="s">
        <v>317</v>
      </c>
      <c r="G140" s="264"/>
      <c r="H140" s="264"/>
      <c r="I140" s="264"/>
      <c r="J140" s="170" t="s">
        <v>308</v>
      </c>
      <c r="K140" s="171">
        <v>1.6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1.0370397</v>
      </c>
      <c r="Y140" s="174">
        <f>X140*K140</f>
        <v>1.6592635200000001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318</v>
      </c>
    </row>
    <row r="141" spans="2:65" s="9" customFormat="1" ht="29.85" customHeight="1">
      <c r="B141" s="157"/>
      <c r="C141" s="158"/>
      <c r="D141" s="167" t="s">
        <v>143</v>
      </c>
      <c r="E141" s="167"/>
      <c r="F141" s="167"/>
      <c r="G141" s="167"/>
      <c r="H141" s="167"/>
      <c r="I141" s="167"/>
      <c r="J141" s="167"/>
      <c r="K141" s="167"/>
      <c r="L141" s="167"/>
      <c r="M141" s="167"/>
      <c r="N141" s="285">
        <f>BK141</f>
        <v>0</v>
      </c>
      <c r="O141" s="286"/>
      <c r="P141" s="286"/>
      <c r="Q141" s="286"/>
      <c r="R141" s="160"/>
      <c r="T141" s="161"/>
      <c r="U141" s="158"/>
      <c r="V141" s="158"/>
      <c r="W141" s="162">
        <f>SUM(W142:W144)</f>
        <v>0</v>
      </c>
      <c r="X141" s="158"/>
      <c r="Y141" s="162">
        <f>SUM(Y142:Y144)</f>
        <v>0.20746000000000001</v>
      </c>
      <c r="Z141" s="158"/>
      <c r="AA141" s="163">
        <f>SUM(AA142:AA144)</f>
        <v>0</v>
      </c>
      <c r="AR141" s="164" t="s">
        <v>83</v>
      </c>
      <c r="AT141" s="165" t="s">
        <v>74</v>
      </c>
      <c r="AU141" s="165" t="s">
        <v>83</v>
      </c>
      <c r="AY141" s="164" t="s">
        <v>172</v>
      </c>
      <c r="BK141" s="166">
        <f>SUM(BK142:BK144)</f>
        <v>0</v>
      </c>
    </row>
    <row r="142" spans="2:65" s="1" customFormat="1" ht="16.5" customHeight="1">
      <c r="B142" s="36"/>
      <c r="C142" s="168" t="s">
        <v>203</v>
      </c>
      <c r="D142" s="168" t="s">
        <v>173</v>
      </c>
      <c r="E142" s="169" t="s">
        <v>332</v>
      </c>
      <c r="F142" s="264" t="s">
        <v>333</v>
      </c>
      <c r="G142" s="264"/>
      <c r="H142" s="264"/>
      <c r="I142" s="264"/>
      <c r="J142" s="170" t="s">
        <v>193</v>
      </c>
      <c r="K142" s="171">
        <v>2</v>
      </c>
      <c r="L142" s="265">
        <v>0</v>
      </c>
      <c r="M142" s="266"/>
      <c r="N142" s="267">
        <f>ROUND(L142*K142,3)</f>
        <v>0</v>
      </c>
      <c r="O142" s="267"/>
      <c r="P142" s="267"/>
      <c r="Q142" s="267"/>
      <c r="R142" s="38"/>
      <c r="T142" s="173" t="s">
        <v>21</v>
      </c>
      <c r="U142" s="45" t="s">
        <v>42</v>
      </c>
      <c r="V142" s="37"/>
      <c r="W142" s="174">
        <f>V142*K142</f>
        <v>0</v>
      </c>
      <c r="X142" s="174">
        <v>0.10373</v>
      </c>
      <c r="Y142" s="174">
        <f>X142*K142</f>
        <v>0.20746000000000001</v>
      </c>
      <c r="Z142" s="174">
        <v>0</v>
      </c>
      <c r="AA142" s="175">
        <f>Z142*K142</f>
        <v>0</v>
      </c>
      <c r="AR142" s="20" t="s">
        <v>177</v>
      </c>
      <c r="AT142" s="20" t="s">
        <v>173</v>
      </c>
      <c r="AU142" s="20" t="s">
        <v>151</v>
      </c>
      <c r="AY142" s="20" t="s">
        <v>172</v>
      </c>
      <c r="BE142" s="111">
        <f>IF(U142="základná",N142,0)</f>
        <v>0</v>
      </c>
      <c r="BF142" s="111">
        <f>IF(U142="znížená",N142,0)</f>
        <v>0</v>
      </c>
      <c r="BG142" s="111">
        <f>IF(U142="zákl. prenesená",N142,0)</f>
        <v>0</v>
      </c>
      <c r="BH142" s="111">
        <f>IF(U142="zníž. prenesená",N142,0)</f>
        <v>0</v>
      </c>
      <c r="BI142" s="111">
        <f>IF(U142="nulová",N142,0)</f>
        <v>0</v>
      </c>
      <c r="BJ142" s="20" t="s">
        <v>151</v>
      </c>
      <c r="BK142" s="176">
        <f>ROUND(L142*K142,3)</f>
        <v>0</v>
      </c>
      <c r="BL142" s="20" t="s">
        <v>177</v>
      </c>
      <c r="BM142" s="20" t="s">
        <v>334</v>
      </c>
    </row>
    <row r="143" spans="2:65" s="10" customFormat="1" ht="25.5" customHeight="1">
      <c r="B143" s="177"/>
      <c r="C143" s="178"/>
      <c r="D143" s="178"/>
      <c r="E143" s="179" t="s">
        <v>21</v>
      </c>
      <c r="F143" s="268" t="s">
        <v>335</v>
      </c>
      <c r="G143" s="269"/>
      <c r="H143" s="269"/>
      <c r="I143" s="269"/>
      <c r="J143" s="178"/>
      <c r="K143" s="179" t="s">
        <v>21</v>
      </c>
      <c r="L143" s="178"/>
      <c r="M143" s="178"/>
      <c r="N143" s="178"/>
      <c r="O143" s="178"/>
      <c r="P143" s="178"/>
      <c r="Q143" s="178"/>
      <c r="R143" s="180"/>
      <c r="T143" s="181"/>
      <c r="U143" s="178"/>
      <c r="V143" s="178"/>
      <c r="W143" s="178"/>
      <c r="X143" s="178"/>
      <c r="Y143" s="178"/>
      <c r="Z143" s="178"/>
      <c r="AA143" s="182"/>
      <c r="AT143" s="183" t="s">
        <v>180</v>
      </c>
      <c r="AU143" s="183" t="s">
        <v>151</v>
      </c>
      <c r="AV143" s="10" t="s">
        <v>83</v>
      </c>
      <c r="AW143" s="10" t="s">
        <v>6</v>
      </c>
      <c r="AX143" s="10" t="s">
        <v>75</v>
      </c>
      <c r="AY143" s="183" t="s">
        <v>172</v>
      </c>
    </row>
    <row r="144" spans="2:65" s="11" customFormat="1" ht="16.5" customHeight="1">
      <c r="B144" s="184"/>
      <c r="C144" s="185"/>
      <c r="D144" s="185"/>
      <c r="E144" s="186" t="s">
        <v>21</v>
      </c>
      <c r="F144" s="272" t="s">
        <v>581</v>
      </c>
      <c r="G144" s="273"/>
      <c r="H144" s="273"/>
      <c r="I144" s="273"/>
      <c r="J144" s="185"/>
      <c r="K144" s="187">
        <v>2</v>
      </c>
      <c r="L144" s="185"/>
      <c r="M144" s="185"/>
      <c r="N144" s="185"/>
      <c r="O144" s="185"/>
      <c r="P144" s="185"/>
      <c r="Q144" s="185"/>
      <c r="R144" s="188"/>
      <c r="T144" s="189"/>
      <c r="U144" s="185"/>
      <c r="V144" s="185"/>
      <c r="W144" s="185"/>
      <c r="X144" s="185"/>
      <c r="Y144" s="185"/>
      <c r="Z144" s="185"/>
      <c r="AA144" s="190"/>
      <c r="AT144" s="191" t="s">
        <v>180</v>
      </c>
      <c r="AU144" s="191" t="s">
        <v>151</v>
      </c>
      <c r="AV144" s="11" t="s">
        <v>151</v>
      </c>
      <c r="AW144" s="11" t="s">
        <v>6</v>
      </c>
      <c r="AX144" s="11" t="s">
        <v>83</v>
      </c>
      <c r="AY144" s="191" t="s">
        <v>172</v>
      </c>
    </row>
    <row r="145" spans="2:65" s="9" customFormat="1" ht="29.85" customHeight="1">
      <c r="B145" s="157"/>
      <c r="C145" s="158"/>
      <c r="D145" s="167" t="s">
        <v>144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280">
        <f>BK145</f>
        <v>0</v>
      </c>
      <c r="O145" s="281"/>
      <c r="P145" s="281"/>
      <c r="Q145" s="281"/>
      <c r="R145" s="160"/>
      <c r="T145" s="161"/>
      <c r="U145" s="158"/>
      <c r="V145" s="158"/>
      <c r="W145" s="162">
        <f>SUM(W146:W156)</f>
        <v>0</v>
      </c>
      <c r="X145" s="158"/>
      <c r="Y145" s="162">
        <f>SUM(Y146:Y156)</f>
        <v>6.299112</v>
      </c>
      <c r="Z145" s="158"/>
      <c r="AA145" s="163">
        <f>SUM(AA146:AA156)</f>
        <v>0</v>
      </c>
      <c r="AR145" s="164" t="s">
        <v>83</v>
      </c>
      <c r="AT145" s="165" t="s">
        <v>74</v>
      </c>
      <c r="AU145" s="165" t="s">
        <v>83</v>
      </c>
      <c r="AY145" s="164" t="s">
        <v>172</v>
      </c>
      <c r="BK145" s="166">
        <f>SUM(BK146:BK156)</f>
        <v>0</v>
      </c>
    </row>
    <row r="146" spans="2:65" s="1" customFormat="1" ht="16.5" customHeight="1">
      <c r="B146" s="36"/>
      <c r="C146" s="168" t="s">
        <v>209</v>
      </c>
      <c r="D146" s="168" t="s">
        <v>173</v>
      </c>
      <c r="E146" s="169" t="s">
        <v>336</v>
      </c>
      <c r="F146" s="264" t="s">
        <v>337</v>
      </c>
      <c r="G146" s="264"/>
      <c r="H146" s="264"/>
      <c r="I146" s="264"/>
      <c r="J146" s="170" t="s">
        <v>176</v>
      </c>
      <c r="K146" s="171">
        <v>26.7</v>
      </c>
      <c r="L146" s="265">
        <v>0</v>
      </c>
      <c r="M146" s="266"/>
      <c r="N146" s="267">
        <f>ROUND(L146*K146,3)</f>
        <v>0</v>
      </c>
      <c r="O146" s="267"/>
      <c r="P146" s="267"/>
      <c r="Q146" s="267"/>
      <c r="R146" s="38"/>
      <c r="T146" s="173" t="s">
        <v>21</v>
      </c>
      <c r="U146" s="45" t="s">
        <v>42</v>
      </c>
      <c r="V146" s="37"/>
      <c r="W146" s="174">
        <f>V146*K146</f>
        <v>0</v>
      </c>
      <c r="X146" s="174">
        <v>3.7859999999999998E-2</v>
      </c>
      <c r="Y146" s="174">
        <f>X146*K146</f>
        <v>1.0108619999999999</v>
      </c>
      <c r="Z146" s="174">
        <v>0</v>
      </c>
      <c r="AA146" s="175">
        <f>Z146*K146</f>
        <v>0</v>
      </c>
      <c r="AR146" s="20" t="s">
        <v>177</v>
      </c>
      <c r="AT146" s="20" t="s">
        <v>173</v>
      </c>
      <c r="AU146" s="20" t="s">
        <v>151</v>
      </c>
      <c r="AY146" s="20" t="s">
        <v>172</v>
      </c>
      <c r="BE146" s="111">
        <f>IF(U146="základná",N146,0)</f>
        <v>0</v>
      </c>
      <c r="BF146" s="111">
        <f>IF(U146="znížená",N146,0)</f>
        <v>0</v>
      </c>
      <c r="BG146" s="111">
        <f>IF(U146="zákl. prenesená",N146,0)</f>
        <v>0</v>
      </c>
      <c r="BH146" s="111">
        <f>IF(U146="zníž. prenesená",N146,0)</f>
        <v>0</v>
      </c>
      <c r="BI146" s="111">
        <f>IF(U146="nulová",N146,0)</f>
        <v>0</v>
      </c>
      <c r="BJ146" s="20" t="s">
        <v>151</v>
      </c>
      <c r="BK146" s="176">
        <f>ROUND(L146*K146,3)</f>
        <v>0</v>
      </c>
      <c r="BL146" s="20" t="s">
        <v>177</v>
      </c>
      <c r="BM146" s="20" t="s">
        <v>338</v>
      </c>
    </row>
    <row r="147" spans="2:65" s="10" customFormat="1" ht="25.5" customHeight="1">
      <c r="B147" s="177"/>
      <c r="C147" s="178"/>
      <c r="D147" s="178"/>
      <c r="E147" s="179" t="s">
        <v>21</v>
      </c>
      <c r="F147" s="268" t="s">
        <v>339</v>
      </c>
      <c r="G147" s="269"/>
      <c r="H147" s="269"/>
      <c r="I147" s="269"/>
      <c r="J147" s="178"/>
      <c r="K147" s="179" t="s">
        <v>21</v>
      </c>
      <c r="L147" s="178"/>
      <c r="M147" s="178"/>
      <c r="N147" s="178"/>
      <c r="O147" s="178"/>
      <c r="P147" s="178"/>
      <c r="Q147" s="178"/>
      <c r="R147" s="180"/>
      <c r="T147" s="181"/>
      <c r="U147" s="178"/>
      <c r="V147" s="178"/>
      <c r="W147" s="178"/>
      <c r="X147" s="178"/>
      <c r="Y147" s="178"/>
      <c r="Z147" s="178"/>
      <c r="AA147" s="182"/>
      <c r="AT147" s="183" t="s">
        <v>180</v>
      </c>
      <c r="AU147" s="183" t="s">
        <v>151</v>
      </c>
      <c r="AV147" s="10" t="s">
        <v>83</v>
      </c>
      <c r="AW147" s="10" t="s">
        <v>6</v>
      </c>
      <c r="AX147" s="10" t="s">
        <v>75</v>
      </c>
      <c r="AY147" s="183" t="s">
        <v>172</v>
      </c>
    </row>
    <row r="148" spans="2:65" s="11" customFormat="1" ht="16.5" customHeight="1">
      <c r="B148" s="184"/>
      <c r="C148" s="185"/>
      <c r="D148" s="185"/>
      <c r="E148" s="186" t="s">
        <v>21</v>
      </c>
      <c r="F148" s="272" t="s">
        <v>584</v>
      </c>
      <c r="G148" s="273"/>
      <c r="H148" s="273"/>
      <c r="I148" s="273"/>
      <c r="J148" s="185"/>
      <c r="K148" s="187">
        <v>26.7</v>
      </c>
      <c r="L148" s="185"/>
      <c r="M148" s="185"/>
      <c r="N148" s="185"/>
      <c r="O148" s="185"/>
      <c r="P148" s="185"/>
      <c r="Q148" s="185"/>
      <c r="R148" s="188"/>
      <c r="T148" s="189"/>
      <c r="U148" s="185"/>
      <c r="V148" s="185"/>
      <c r="W148" s="185"/>
      <c r="X148" s="185"/>
      <c r="Y148" s="185"/>
      <c r="Z148" s="185"/>
      <c r="AA148" s="190"/>
      <c r="AT148" s="191" t="s">
        <v>180</v>
      </c>
      <c r="AU148" s="191" t="s">
        <v>151</v>
      </c>
      <c r="AV148" s="11" t="s">
        <v>151</v>
      </c>
      <c r="AW148" s="11" t="s">
        <v>6</v>
      </c>
      <c r="AX148" s="11" t="s">
        <v>83</v>
      </c>
      <c r="AY148" s="191" t="s">
        <v>172</v>
      </c>
    </row>
    <row r="149" spans="2:65" s="1" customFormat="1" ht="25.5" customHeight="1">
      <c r="B149" s="36"/>
      <c r="C149" s="168" t="s">
        <v>216</v>
      </c>
      <c r="D149" s="168" t="s">
        <v>173</v>
      </c>
      <c r="E149" s="169" t="s">
        <v>197</v>
      </c>
      <c r="F149" s="264" t="s">
        <v>198</v>
      </c>
      <c r="G149" s="264"/>
      <c r="H149" s="264"/>
      <c r="I149" s="264"/>
      <c r="J149" s="170" t="s">
        <v>176</v>
      </c>
      <c r="K149" s="171">
        <v>51.3</v>
      </c>
      <c r="L149" s="265">
        <v>0</v>
      </c>
      <c r="M149" s="266"/>
      <c r="N149" s="267">
        <f>ROUND(L149*K149,3)</f>
        <v>0</v>
      </c>
      <c r="O149" s="267"/>
      <c r="P149" s="267"/>
      <c r="Q149" s="267"/>
      <c r="R149" s="38"/>
      <c r="T149" s="173" t="s">
        <v>21</v>
      </c>
      <c r="U149" s="45" t="s">
        <v>42</v>
      </c>
      <c r="V149" s="37"/>
      <c r="W149" s="174">
        <f>V149*K149</f>
        <v>0</v>
      </c>
      <c r="X149" s="174">
        <v>8.2500000000000004E-2</v>
      </c>
      <c r="Y149" s="174">
        <f>X149*K149</f>
        <v>4.2322499999999996</v>
      </c>
      <c r="Z149" s="174">
        <v>0</v>
      </c>
      <c r="AA149" s="175">
        <f>Z149*K149</f>
        <v>0</v>
      </c>
      <c r="AR149" s="20" t="s">
        <v>177</v>
      </c>
      <c r="AT149" s="20" t="s">
        <v>173</v>
      </c>
      <c r="AU149" s="20" t="s">
        <v>151</v>
      </c>
      <c r="AY149" s="20" t="s">
        <v>172</v>
      </c>
      <c r="BE149" s="111">
        <f>IF(U149="základná",N149,0)</f>
        <v>0</v>
      </c>
      <c r="BF149" s="111">
        <f>IF(U149="znížená",N149,0)</f>
        <v>0</v>
      </c>
      <c r="BG149" s="111">
        <f>IF(U149="zákl. prenesená",N149,0)</f>
        <v>0</v>
      </c>
      <c r="BH149" s="111">
        <f>IF(U149="zníž. prenesená",N149,0)</f>
        <v>0</v>
      </c>
      <c r="BI149" s="111">
        <f>IF(U149="nulová",N149,0)</f>
        <v>0</v>
      </c>
      <c r="BJ149" s="20" t="s">
        <v>151</v>
      </c>
      <c r="BK149" s="176">
        <f>ROUND(L149*K149,3)</f>
        <v>0</v>
      </c>
      <c r="BL149" s="20" t="s">
        <v>177</v>
      </c>
      <c r="BM149" s="20" t="s">
        <v>199</v>
      </c>
    </row>
    <row r="150" spans="2:65" s="10" customFormat="1" ht="38.25" customHeight="1">
      <c r="B150" s="177"/>
      <c r="C150" s="178"/>
      <c r="D150" s="178"/>
      <c r="E150" s="179" t="s">
        <v>21</v>
      </c>
      <c r="F150" s="268" t="s">
        <v>200</v>
      </c>
      <c r="G150" s="269"/>
      <c r="H150" s="269"/>
      <c r="I150" s="269"/>
      <c r="J150" s="178"/>
      <c r="K150" s="179" t="s">
        <v>21</v>
      </c>
      <c r="L150" s="178"/>
      <c r="M150" s="178"/>
      <c r="N150" s="178"/>
      <c r="O150" s="178"/>
      <c r="P150" s="178"/>
      <c r="Q150" s="178"/>
      <c r="R150" s="180"/>
      <c r="T150" s="181"/>
      <c r="U150" s="178"/>
      <c r="V150" s="178"/>
      <c r="W150" s="178"/>
      <c r="X150" s="178"/>
      <c r="Y150" s="178"/>
      <c r="Z150" s="178"/>
      <c r="AA150" s="182"/>
      <c r="AT150" s="183" t="s">
        <v>180</v>
      </c>
      <c r="AU150" s="183" t="s">
        <v>151</v>
      </c>
      <c r="AV150" s="10" t="s">
        <v>83</v>
      </c>
      <c r="AW150" s="10" t="s">
        <v>6</v>
      </c>
      <c r="AX150" s="10" t="s">
        <v>75</v>
      </c>
      <c r="AY150" s="183" t="s">
        <v>172</v>
      </c>
    </row>
    <row r="151" spans="2:65" s="10" customFormat="1" ht="25.5" customHeight="1">
      <c r="B151" s="177"/>
      <c r="C151" s="178"/>
      <c r="D151" s="178"/>
      <c r="E151" s="179" t="s">
        <v>21</v>
      </c>
      <c r="F151" s="270" t="s">
        <v>201</v>
      </c>
      <c r="G151" s="271"/>
      <c r="H151" s="271"/>
      <c r="I151" s="271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1" customFormat="1" ht="16.5" customHeight="1">
      <c r="B152" s="184"/>
      <c r="C152" s="185"/>
      <c r="D152" s="185"/>
      <c r="E152" s="186" t="s">
        <v>21</v>
      </c>
      <c r="F152" s="272" t="s">
        <v>585</v>
      </c>
      <c r="G152" s="273"/>
      <c r="H152" s="273"/>
      <c r="I152" s="273"/>
      <c r="J152" s="185"/>
      <c r="K152" s="187">
        <v>51.3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90"/>
      <c r="AT152" s="191" t="s">
        <v>180</v>
      </c>
      <c r="AU152" s="191" t="s">
        <v>151</v>
      </c>
      <c r="AV152" s="11" t="s">
        <v>151</v>
      </c>
      <c r="AW152" s="11" t="s">
        <v>6</v>
      </c>
      <c r="AX152" s="11" t="s">
        <v>83</v>
      </c>
      <c r="AY152" s="191" t="s">
        <v>172</v>
      </c>
    </row>
    <row r="153" spans="2:65" s="1" customFormat="1" ht="25.5" customHeight="1">
      <c r="B153" s="36"/>
      <c r="C153" s="168" t="s">
        <v>222</v>
      </c>
      <c r="D153" s="168" t="s">
        <v>173</v>
      </c>
      <c r="E153" s="169" t="s">
        <v>204</v>
      </c>
      <c r="F153" s="264" t="s">
        <v>205</v>
      </c>
      <c r="G153" s="264"/>
      <c r="H153" s="264"/>
      <c r="I153" s="264"/>
      <c r="J153" s="170" t="s">
        <v>176</v>
      </c>
      <c r="K153" s="171">
        <v>12.8</v>
      </c>
      <c r="L153" s="265">
        <v>0</v>
      </c>
      <c r="M153" s="266"/>
      <c r="N153" s="267">
        <f>ROUND(L153*K153,3)</f>
        <v>0</v>
      </c>
      <c r="O153" s="267"/>
      <c r="P153" s="267"/>
      <c r="Q153" s="267"/>
      <c r="R153" s="38"/>
      <c r="T153" s="173" t="s">
        <v>21</v>
      </c>
      <c r="U153" s="45" t="s">
        <v>42</v>
      </c>
      <c r="V153" s="37"/>
      <c r="W153" s="174">
        <f>V153*K153</f>
        <v>0</v>
      </c>
      <c r="X153" s="174">
        <v>8.2500000000000004E-2</v>
      </c>
      <c r="Y153" s="174">
        <f>X153*K153</f>
        <v>1.056</v>
      </c>
      <c r="Z153" s="174">
        <v>0</v>
      </c>
      <c r="AA153" s="175">
        <f>Z153*K153</f>
        <v>0</v>
      </c>
      <c r="AR153" s="20" t="s">
        <v>177</v>
      </c>
      <c r="AT153" s="20" t="s">
        <v>173</v>
      </c>
      <c r="AU153" s="20" t="s">
        <v>151</v>
      </c>
      <c r="AY153" s="20" t="s">
        <v>172</v>
      </c>
      <c r="BE153" s="111">
        <f>IF(U153="základná",N153,0)</f>
        <v>0</v>
      </c>
      <c r="BF153" s="111">
        <f>IF(U153="znížená",N153,0)</f>
        <v>0</v>
      </c>
      <c r="BG153" s="111">
        <f>IF(U153="zákl. prenesená",N153,0)</f>
        <v>0</v>
      </c>
      <c r="BH153" s="111">
        <f>IF(U153="zníž. prenesená",N153,0)</f>
        <v>0</v>
      </c>
      <c r="BI153" s="111">
        <f>IF(U153="nulová",N153,0)</f>
        <v>0</v>
      </c>
      <c r="BJ153" s="20" t="s">
        <v>151</v>
      </c>
      <c r="BK153" s="176">
        <f>ROUND(L153*K153,3)</f>
        <v>0</v>
      </c>
      <c r="BL153" s="20" t="s">
        <v>177</v>
      </c>
      <c r="BM153" s="20" t="s">
        <v>206</v>
      </c>
    </row>
    <row r="154" spans="2:65" s="10" customFormat="1" ht="51" customHeight="1">
      <c r="B154" s="177"/>
      <c r="C154" s="178"/>
      <c r="D154" s="178"/>
      <c r="E154" s="179" t="s">
        <v>21</v>
      </c>
      <c r="F154" s="268" t="s">
        <v>207</v>
      </c>
      <c r="G154" s="269"/>
      <c r="H154" s="269"/>
      <c r="I154" s="269"/>
      <c r="J154" s="178"/>
      <c r="K154" s="179" t="s">
        <v>21</v>
      </c>
      <c r="L154" s="178"/>
      <c r="M154" s="178"/>
      <c r="N154" s="178"/>
      <c r="O154" s="178"/>
      <c r="P154" s="178"/>
      <c r="Q154" s="178"/>
      <c r="R154" s="180"/>
      <c r="T154" s="181"/>
      <c r="U154" s="178"/>
      <c r="V154" s="178"/>
      <c r="W154" s="178"/>
      <c r="X154" s="178"/>
      <c r="Y154" s="178"/>
      <c r="Z154" s="178"/>
      <c r="AA154" s="182"/>
      <c r="AT154" s="183" t="s">
        <v>180</v>
      </c>
      <c r="AU154" s="183" t="s">
        <v>151</v>
      </c>
      <c r="AV154" s="10" t="s">
        <v>83</v>
      </c>
      <c r="AW154" s="10" t="s">
        <v>6</v>
      </c>
      <c r="AX154" s="10" t="s">
        <v>75</v>
      </c>
      <c r="AY154" s="183" t="s">
        <v>172</v>
      </c>
    </row>
    <row r="155" spans="2:65" s="10" customFormat="1" ht="25.5" customHeight="1">
      <c r="B155" s="177"/>
      <c r="C155" s="178"/>
      <c r="D155" s="178"/>
      <c r="E155" s="179" t="s">
        <v>21</v>
      </c>
      <c r="F155" s="270" t="s">
        <v>201</v>
      </c>
      <c r="G155" s="271"/>
      <c r="H155" s="271"/>
      <c r="I155" s="271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1" customFormat="1" ht="16.5" customHeight="1">
      <c r="B156" s="184"/>
      <c r="C156" s="185"/>
      <c r="D156" s="185"/>
      <c r="E156" s="186" t="s">
        <v>21</v>
      </c>
      <c r="F156" s="272" t="s">
        <v>586</v>
      </c>
      <c r="G156" s="273"/>
      <c r="H156" s="273"/>
      <c r="I156" s="273"/>
      <c r="J156" s="185"/>
      <c r="K156" s="187">
        <v>12.8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90"/>
      <c r="AT156" s="191" t="s">
        <v>180</v>
      </c>
      <c r="AU156" s="191" t="s">
        <v>151</v>
      </c>
      <c r="AV156" s="11" t="s">
        <v>151</v>
      </c>
      <c r="AW156" s="11" t="s">
        <v>6</v>
      </c>
      <c r="AX156" s="11" t="s">
        <v>83</v>
      </c>
      <c r="AY156" s="191" t="s">
        <v>172</v>
      </c>
    </row>
    <row r="157" spans="2:65" s="9" customFormat="1" ht="29.85" customHeight="1">
      <c r="B157" s="157"/>
      <c r="C157" s="158"/>
      <c r="D157" s="167" t="s">
        <v>145</v>
      </c>
      <c r="E157" s="167"/>
      <c r="F157" s="167"/>
      <c r="G157" s="167"/>
      <c r="H157" s="167"/>
      <c r="I157" s="167"/>
      <c r="J157" s="167"/>
      <c r="K157" s="167"/>
      <c r="L157" s="167"/>
      <c r="M157" s="167"/>
      <c r="N157" s="280">
        <f>BK157</f>
        <v>0</v>
      </c>
      <c r="O157" s="281"/>
      <c r="P157" s="281"/>
      <c r="Q157" s="281"/>
      <c r="R157" s="160"/>
      <c r="T157" s="161"/>
      <c r="U157" s="158"/>
      <c r="V157" s="158"/>
      <c r="W157" s="162">
        <f>SUM(W158:W183)</f>
        <v>0</v>
      </c>
      <c r="X157" s="158"/>
      <c r="Y157" s="162">
        <f>SUM(Y158:Y183)</f>
        <v>142.99697200000003</v>
      </c>
      <c r="Z157" s="158"/>
      <c r="AA157" s="163">
        <f>SUM(AA158:AA183)</f>
        <v>12.384</v>
      </c>
      <c r="AR157" s="164" t="s">
        <v>83</v>
      </c>
      <c r="AT157" s="165" t="s">
        <v>74</v>
      </c>
      <c r="AU157" s="165" t="s">
        <v>83</v>
      </c>
      <c r="AY157" s="164" t="s">
        <v>172</v>
      </c>
      <c r="BK157" s="166">
        <f>SUM(BK158:BK183)</f>
        <v>0</v>
      </c>
    </row>
    <row r="158" spans="2:65" s="1" customFormat="1" ht="16.5" customHeight="1">
      <c r="B158" s="36"/>
      <c r="C158" s="168" t="s">
        <v>228</v>
      </c>
      <c r="D158" s="168" t="s">
        <v>173</v>
      </c>
      <c r="E158" s="169" t="s">
        <v>210</v>
      </c>
      <c r="F158" s="264" t="s">
        <v>211</v>
      </c>
      <c r="G158" s="264"/>
      <c r="H158" s="264"/>
      <c r="I158" s="264"/>
      <c r="J158" s="170" t="s">
        <v>185</v>
      </c>
      <c r="K158" s="171">
        <v>25.3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0.11254</v>
      </c>
      <c r="Y158" s="174">
        <f>X158*K158</f>
        <v>2.8472620000000002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212</v>
      </c>
    </row>
    <row r="159" spans="2:65" s="10" customFormat="1" ht="51" customHeight="1">
      <c r="B159" s="177"/>
      <c r="C159" s="178"/>
      <c r="D159" s="178"/>
      <c r="E159" s="179" t="s">
        <v>21</v>
      </c>
      <c r="F159" s="268" t="s">
        <v>213</v>
      </c>
      <c r="G159" s="269"/>
      <c r="H159" s="269"/>
      <c r="I159" s="269"/>
      <c r="J159" s="178"/>
      <c r="K159" s="179" t="s">
        <v>21</v>
      </c>
      <c r="L159" s="178"/>
      <c r="M159" s="178"/>
      <c r="N159" s="178"/>
      <c r="O159" s="178"/>
      <c r="P159" s="178"/>
      <c r="Q159" s="178"/>
      <c r="R159" s="180"/>
      <c r="T159" s="181"/>
      <c r="U159" s="178"/>
      <c r="V159" s="178"/>
      <c r="W159" s="178"/>
      <c r="X159" s="178"/>
      <c r="Y159" s="178"/>
      <c r="Z159" s="178"/>
      <c r="AA159" s="182"/>
      <c r="AT159" s="183" t="s">
        <v>180</v>
      </c>
      <c r="AU159" s="183" t="s">
        <v>151</v>
      </c>
      <c r="AV159" s="10" t="s">
        <v>83</v>
      </c>
      <c r="AW159" s="10" t="s">
        <v>6</v>
      </c>
      <c r="AX159" s="10" t="s">
        <v>75</v>
      </c>
      <c r="AY159" s="183" t="s">
        <v>172</v>
      </c>
    </row>
    <row r="160" spans="2:65" s="10" customFormat="1" ht="38.25" customHeight="1">
      <c r="B160" s="177"/>
      <c r="C160" s="178"/>
      <c r="D160" s="178"/>
      <c r="E160" s="179" t="s">
        <v>21</v>
      </c>
      <c r="F160" s="270" t="s">
        <v>214</v>
      </c>
      <c r="G160" s="271"/>
      <c r="H160" s="271"/>
      <c r="I160" s="271"/>
      <c r="J160" s="178"/>
      <c r="K160" s="179" t="s">
        <v>21</v>
      </c>
      <c r="L160" s="178"/>
      <c r="M160" s="178"/>
      <c r="N160" s="178"/>
      <c r="O160" s="178"/>
      <c r="P160" s="178"/>
      <c r="Q160" s="178"/>
      <c r="R160" s="180"/>
      <c r="T160" s="181"/>
      <c r="U160" s="178"/>
      <c r="V160" s="178"/>
      <c r="W160" s="178"/>
      <c r="X160" s="178"/>
      <c r="Y160" s="178"/>
      <c r="Z160" s="178"/>
      <c r="AA160" s="182"/>
      <c r="AT160" s="183" t="s">
        <v>180</v>
      </c>
      <c r="AU160" s="183" t="s">
        <v>151</v>
      </c>
      <c r="AV160" s="10" t="s">
        <v>83</v>
      </c>
      <c r="AW160" s="10" t="s">
        <v>6</v>
      </c>
      <c r="AX160" s="10" t="s">
        <v>75</v>
      </c>
      <c r="AY160" s="183" t="s">
        <v>172</v>
      </c>
    </row>
    <row r="161" spans="2:65" s="11" customFormat="1" ht="16.5" customHeight="1">
      <c r="B161" s="184"/>
      <c r="C161" s="185"/>
      <c r="D161" s="185"/>
      <c r="E161" s="186" t="s">
        <v>21</v>
      </c>
      <c r="F161" s="272" t="s">
        <v>587</v>
      </c>
      <c r="G161" s="273"/>
      <c r="H161" s="273"/>
      <c r="I161" s="273"/>
      <c r="J161" s="185"/>
      <c r="K161" s="187">
        <v>25.3</v>
      </c>
      <c r="L161" s="185"/>
      <c r="M161" s="185"/>
      <c r="N161" s="185"/>
      <c r="O161" s="185"/>
      <c r="P161" s="185"/>
      <c r="Q161" s="185"/>
      <c r="R161" s="188"/>
      <c r="T161" s="189"/>
      <c r="U161" s="185"/>
      <c r="V161" s="185"/>
      <c r="W161" s="185"/>
      <c r="X161" s="185"/>
      <c r="Y161" s="185"/>
      <c r="Z161" s="185"/>
      <c r="AA161" s="190"/>
      <c r="AT161" s="191" t="s">
        <v>180</v>
      </c>
      <c r="AU161" s="191" t="s">
        <v>151</v>
      </c>
      <c r="AV161" s="11" t="s">
        <v>151</v>
      </c>
      <c r="AW161" s="11" t="s">
        <v>6</v>
      </c>
      <c r="AX161" s="11" t="s">
        <v>83</v>
      </c>
      <c r="AY161" s="191" t="s">
        <v>172</v>
      </c>
    </row>
    <row r="162" spans="2:65" s="1" customFormat="1" ht="16.5" customHeight="1">
      <c r="B162" s="36"/>
      <c r="C162" s="168" t="s">
        <v>234</v>
      </c>
      <c r="D162" s="168" t="s">
        <v>173</v>
      </c>
      <c r="E162" s="169" t="s">
        <v>588</v>
      </c>
      <c r="F162" s="264" t="s">
        <v>589</v>
      </c>
      <c r="G162" s="264"/>
      <c r="H162" s="264"/>
      <c r="I162" s="264"/>
      <c r="J162" s="170" t="s">
        <v>185</v>
      </c>
      <c r="K162" s="171">
        <v>14.9</v>
      </c>
      <c r="L162" s="265">
        <v>0</v>
      </c>
      <c r="M162" s="266"/>
      <c r="N162" s="267">
        <f>ROUND(L162*K162,3)</f>
        <v>0</v>
      </c>
      <c r="O162" s="267"/>
      <c r="P162" s="267"/>
      <c r="Q162" s="267"/>
      <c r="R162" s="38"/>
      <c r="T162" s="173" t="s">
        <v>21</v>
      </c>
      <c r="U162" s="45" t="s">
        <v>42</v>
      </c>
      <c r="V162" s="37"/>
      <c r="W162" s="174">
        <f>V162*K162</f>
        <v>0</v>
      </c>
      <c r="X162" s="174">
        <v>0.11254</v>
      </c>
      <c r="Y162" s="174">
        <f>X162*K162</f>
        <v>1.6768460000000001</v>
      </c>
      <c r="Z162" s="174">
        <v>0</v>
      </c>
      <c r="AA162" s="175">
        <f>Z162*K162</f>
        <v>0</v>
      </c>
      <c r="AR162" s="20" t="s">
        <v>177</v>
      </c>
      <c r="AT162" s="20" t="s">
        <v>173</v>
      </c>
      <c r="AU162" s="20" t="s">
        <v>151</v>
      </c>
      <c r="AY162" s="20" t="s">
        <v>172</v>
      </c>
      <c r="BE162" s="111">
        <f>IF(U162="základná",N162,0)</f>
        <v>0</v>
      </c>
      <c r="BF162" s="111">
        <f>IF(U162="znížená",N162,0)</f>
        <v>0</v>
      </c>
      <c r="BG162" s="111">
        <f>IF(U162="zákl. prenesená",N162,0)</f>
        <v>0</v>
      </c>
      <c r="BH162" s="111">
        <f>IF(U162="zníž. prenesená",N162,0)</f>
        <v>0</v>
      </c>
      <c r="BI162" s="111">
        <f>IF(U162="nulová",N162,0)</f>
        <v>0</v>
      </c>
      <c r="BJ162" s="20" t="s">
        <v>151</v>
      </c>
      <c r="BK162" s="176">
        <f>ROUND(L162*K162,3)</f>
        <v>0</v>
      </c>
      <c r="BL162" s="20" t="s">
        <v>177</v>
      </c>
      <c r="BM162" s="20" t="s">
        <v>590</v>
      </c>
    </row>
    <row r="163" spans="2:65" s="10" customFormat="1" ht="51" customHeight="1">
      <c r="B163" s="177"/>
      <c r="C163" s="178"/>
      <c r="D163" s="178"/>
      <c r="E163" s="179" t="s">
        <v>21</v>
      </c>
      <c r="F163" s="268" t="s">
        <v>591</v>
      </c>
      <c r="G163" s="269"/>
      <c r="H163" s="269"/>
      <c r="I163" s="269"/>
      <c r="J163" s="178"/>
      <c r="K163" s="179" t="s">
        <v>21</v>
      </c>
      <c r="L163" s="178"/>
      <c r="M163" s="178"/>
      <c r="N163" s="178"/>
      <c r="O163" s="178"/>
      <c r="P163" s="178"/>
      <c r="Q163" s="178"/>
      <c r="R163" s="180"/>
      <c r="T163" s="181"/>
      <c r="U163" s="178"/>
      <c r="V163" s="178"/>
      <c r="W163" s="178"/>
      <c r="X163" s="178"/>
      <c r="Y163" s="178"/>
      <c r="Z163" s="178"/>
      <c r="AA163" s="182"/>
      <c r="AT163" s="183" t="s">
        <v>180</v>
      </c>
      <c r="AU163" s="183" t="s">
        <v>151</v>
      </c>
      <c r="AV163" s="10" t="s">
        <v>83</v>
      </c>
      <c r="AW163" s="10" t="s">
        <v>6</v>
      </c>
      <c r="AX163" s="10" t="s">
        <v>75</v>
      </c>
      <c r="AY163" s="183" t="s">
        <v>172</v>
      </c>
    </row>
    <row r="164" spans="2:65" s="10" customFormat="1" ht="51" customHeight="1">
      <c r="B164" s="177"/>
      <c r="C164" s="178"/>
      <c r="D164" s="178"/>
      <c r="E164" s="179" t="s">
        <v>21</v>
      </c>
      <c r="F164" s="270" t="s">
        <v>592</v>
      </c>
      <c r="G164" s="271"/>
      <c r="H164" s="271"/>
      <c r="I164" s="271"/>
      <c r="J164" s="178"/>
      <c r="K164" s="179" t="s">
        <v>21</v>
      </c>
      <c r="L164" s="178"/>
      <c r="M164" s="178"/>
      <c r="N164" s="178"/>
      <c r="O164" s="178"/>
      <c r="P164" s="178"/>
      <c r="Q164" s="178"/>
      <c r="R164" s="180"/>
      <c r="T164" s="181"/>
      <c r="U164" s="178"/>
      <c r="V164" s="178"/>
      <c r="W164" s="178"/>
      <c r="X164" s="178"/>
      <c r="Y164" s="178"/>
      <c r="Z164" s="178"/>
      <c r="AA164" s="182"/>
      <c r="AT164" s="183" t="s">
        <v>180</v>
      </c>
      <c r="AU164" s="183" t="s">
        <v>151</v>
      </c>
      <c r="AV164" s="10" t="s">
        <v>83</v>
      </c>
      <c r="AW164" s="10" t="s">
        <v>6</v>
      </c>
      <c r="AX164" s="10" t="s">
        <v>75</v>
      </c>
      <c r="AY164" s="183" t="s">
        <v>172</v>
      </c>
    </row>
    <row r="165" spans="2:65" s="11" customFormat="1" ht="16.5" customHeight="1">
      <c r="B165" s="184"/>
      <c r="C165" s="185"/>
      <c r="D165" s="185"/>
      <c r="E165" s="186" t="s">
        <v>21</v>
      </c>
      <c r="F165" s="272" t="s">
        <v>593</v>
      </c>
      <c r="G165" s="273"/>
      <c r="H165" s="273"/>
      <c r="I165" s="273"/>
      <c r="J165" s="185"/>
      <c r="K165" s="187">
        <v>14.9</v>
      </c>
      <c r="L165" s="185"/>
      <c r="M165" s="185"/>
      <c r="N165" s="185"/>
      <c r="O165" s="185"/>
      <c r="P165" s="185"/>
      <c r="Q165" s="185"/>
      <c r="R165" s="188"/>
      <c r="T165" s="189"/>
      <c r="U165" s="185"/>
      <c r="V165" s="185"/>
      <c r="W165" s="185"/>
      <c r="X165" s="185"/>
      <c r="Y165" s="185"/>
      <c r="Z165" s="185"/>
      <c r="AA165" s="190"/>
      <c r="AT165" s="191" t="s">
        <v>180</v>
      </c>
      <c r="AU165" s="191" t="s">
        <v>151</v>
      </c>
      <c r="AV165" s="11" t="s">
        <v>151</v>
      </c>
      <c r="AW165" s="11" t="s">
        <v>6</v>
      </c>
      <c r="AX165" s="11" t="s">
        <v>83</v>
      </c>
      <c r="AY165" s="191" t="s">
        <v>172</v>
      </c>
    </row>
    <row r="166" spans="2:65" s="1" customFormat="1" ht="25.5" customHeight="1">
      <c r="B166" s="36"/>
      <c r="C166" s="168" t="s">
        <v>240</v>
      </c>
      <c r="D166" s="168" t="s">
        <v>173</v>
      </c>
      <c r="E166" s="169" t="s">
        <v>223</v>
      </c>
      <c r="F166" s="264" t="s">
        <v>224</v>
      </c>
      <c r="G166" s="264"/>
      <c r="H166" s="264"/>
      <c r="I166" s="264"/>
      <c r="J166" s="170" t="s">
        <v>225</v>
      </c>
      <c r="K166" s="171">
        <v>2</v>
      </c>
      <c r="L166" s="265">
        <v>0</v>
      </c>
      <c r="M166" s="266"/>
      <c r="N166" s="267">
        <f>ROUND(L166*K166,3)</f>
        <v>0</v>
      </c>
      <c r="O166" s="267"/>
      <c r="P166" s="267"/>
      <c r="Q166" s="267"/>
      <c r="R166" s="38"/>
      <c r="T166" s="173" t="s">
        <v>21</v>
      </c>
      <c r="U166" s="45" t="s">
        <v>42</v>
      </c>
      <c r="V166" s="37"/>
      <c r="W166" s="174">
        <f>V166*K166</f>
        <v>0</v>
      </c>
      <c r="X166" s="174">
        <v>7.7670000000000003E-2</v>
      </c>
      <c r="Y166" s="174">
        <f>X166*K166</f>
        <v>0.15534000000000001</v>
      </c>
      <c r="Z166" s="174">
        <v>0</v>
      </c>
      <c r="AA166" s="175">
        <f>Z166*K166</f>
        <v>0</v>
      </c>
      <c r="AR166" s="20" t="s">
        <v>177</v>
      </c>
      <c r="AT166" s="20" t="s">
        <v>173</v>
      </c>
      <c r="AU166" s="20" t="s">
        <v>151</v>
      </c>
      <c r="AY166" s="20" t="s">
        <v>172</v>
      </c>
      <c r="BE166" s="111">
        <f>IF(U166="základná",N166,0)</f>
        <v>0</v>
      </c>
      <c r="BF166" s="111">
        <f>IF(U166="znížená",N166,0)</f>
        <v>0</v>
      </c>
      <c r="BG166" s="111">
        <f>IF(U166="zákl. prenesená",N166,0)</f>
        <v>0</v>
      </c>
      <c r="BH166" s="111">
        <f>IF(U166="zníž. prenesená",N166,0)</f>
        <v>0</v>
      </c>
      <c r="BI166" s="111">
        <f>IF(U166="nulová",N166,0)</f>
        <v>0</v>
      </c>
      <c r="BJ166" s="20" t="s">
        <v>151</v>
      </c>
      <c r="BK166" s="176">
        <f>ROUND(L166*K166,3)</f>
        <v>0</v>
      </c>
      <c r="BL166" s="20" t="s">
        <v>177</v>
      </c>
      <c r="BM166" s="20" t="s">
        <v>226</v>
      </c>
    </row>
    <row r="167" spans="2:65" s="11" customFormat="1" ht="16.5" customHeight="1">
      <c r="B167" s="184"/>
      <c r="C167" s="185"/>
      <c r="D167" s="185"/>
      <c r="E167" s="186" t="s">
        <v>21</v>
      </c>
      <c r="F167" s="274" t="s">
        <v>227</v>
      </c>
      <c r="G167" s="275"/>
      <c r="H167" s="275"/>
      <c r="I167" s="275"/>
      <c r="J167" s="185"/>
      <c r="K167" s="187">
        <v>2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90"/>
      <c r="AT167" s="191" t="s">
        <v>180</v>
      </c>
      <c r="AU167" s="191" t="s">
        <v>151</v>
      </c>
      <c r="AV167" s="11" t="s">
        <v>151</v>
      </c>
      <c r="AW167" s="11" t="s">
        <v>6</v>
      </c>
      <c r="AX167" s="11" t="s">
        <v>83</v>
      </c>
      <c r="AY167" s="191" t="s">
        <v>172</v>
      </c>
    </row>
    <row r="168" spans="2:65" s="1" customFormat="1" ht="38.25" customHeight="1">
      <c r="B168" s="36"/>
      <c r="C168" s="168" t="s">
        <v>246</v>
      </c>
      <c r="D168" s="168" t="s">
        <v>173</v>
      </c>
      <c r="E168" s="169" t="s">
        <v>359</v>
      </c>
      <c r="F168" s="264" t="s">
        <v>360</v>
      </c>
      <c r="G168" s="264"/>
      <c r="H168" s="264"/>
      <c r="I168" s="264"/>
      <c r="J168" s="170" t="s">
        <v>185</v>
      </c>
      <c r="K168" s="171">
        <v>64</v>
      </c>
      <c r="L168" s="265">
        <v>0</v>
      </c>
      <c r="M168" s="266"/>
      <c r="N168" s="267">
        <f>ROUND(L168*K168,3)</f>
        <v>0</v>
      </c>
      <c r="O168" s="267"/>
      <c r="P168" s="267"/>
      <c r="Q168" s="267"/>
      <c r="R168" s="38"/>
      <c r="T168" s="173" t="s">
        <v>21</v>
      </c>
      <c r="U168" s="45" t="s">
        <v>42</v>
      </c>
      <c r="V168" s="37"/>
      <c r="W168" s="174">
        <f>V168*K168</f>
        <v>0</v>
      </c>
      <c r="X168" s="174">
        <v>3.5009999999999999E-2</v>
      </c>
      <c r="Y168" s="174">
        <f>X168*K168</f>
        <v>2.24064</v>
      </c>
      <c r="Z168" s="174">
        <v>0</v>
      </c>
      <c r="AA168" s="175">
        <f>Z168*K168</f>
        <v>0</v>
      </c>
      <c r="AR168" s="20" t="s">
        <v>177</v>
      </c>
      <c r="AT168" s="20" t="s">
        <v>173</v>
      </c>
      <c r="AU168" s="20" t="s">
        <v>151</v>
      </c>
      <c r="AY168" s="20" t="s">
        <v>172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151</v>
      </c>
      <c r="BK168" s="176">
        <f>ROUND(L168*K168,3)</f>
        <v>0</v>
      </c>
      <c r="BL168" s="20" t="s">
        <v>177</v>
      </c>
      <c r="BM168" s="20" t="s">
        <v>361</v>
      </c>
    </row>
    <row r="169" spans="2:65" s="1" customFormat="1" ht="16.5" customHeight="1">
      <c r="B169" s="36"/>
      <c r="C169" s="168" t="s">
        <v>253</v>
      </c>
      <c r="D169" s="168" t="s">
        <v>173</v>
      </c>
      <c r="E169" s="169" t="s">
        <v>363</v>
      </c>
      <c r="F169" s="264" t="s">
        <v>364</v>
      </c>
      <c r="G169" s="264"/>
      <c r="H169" s="264"/>
      <c r="I169" s="264"/>
      <c r="J169" s="170" t="s">
        <v>185</v>
      </c>
      <c r="K169" s="171">
        <v>43.8</v>
      </c>
      <c r="L169" s="265">
        <v>0</v>
      </c>
      <c r="M169" s="266"/>
      <c r="N169" s="267">
        <f>ROUND(L169*K169,3)</f>
        <v>0</v>
      </c>
      <c r="O169" s="267"/>
      <c r="P169" s="267"/>
      <c r="Q169" s="267"/>
      <c r="R169" s="38"/>
      <c r="T169" s="173" t="s">
        <v>21</v>
      </c>
      <c r="U169" s="45" t="s">
        <v>42</v>
      </c>
      <c r="V169" s="37"/>
      <c r="W169" s="174">
        <f>V169*K169</f>
        <v>0</v>
      </c>
      <c r="X169" s="174">
        <v>1.1900000000000001E-3</v>
      </c>
      <c r="Y169" s="174">
        <f>X169*K169</f>
        <v>5.2122000000000002E-2</v>
      </c>
      <c r="Z169" s="174">
        <v>0</v>
      </c>
      <c r="AA169" s="175">
        <f>Z169*K169</f>
        <v>0</v>
      </c>
      <c r="AR169" s="20" t="s">
        <v>177</v>
      </c>
      <c r="AT169" s="20" t="s">
        <v>173</v>
      </c>
      <c r="AU169" s="20" t="s">
        <v>151</v>
      </c>
      <c r="AY169" s="20" t="s">
        <v>172</v>
      </c>
      <c r="BE169" s="111">
        <f>IF(U169="základná",N169,0)</f>
        <v>0</v>
      </c>
      <c r="BF169" s="111">
        <f>IF(U169="znížená",N169,0)</f>
        <v>0</v>
      </c>
      <c r="BG169" s="111">
        <f>IF(U169="zákl. prenesená",N169,0)</f>
        <v>0</v>
      </c>
      <c r="BH169" s="111">
        <f>IF(U169="zníž. prenesená",N169,0)</f>
        <v>0</v>
      </c>
      <c r="BI169" s="111">
        <f>IF(U169="nulová",N169,0)</f>
        <v>0</v>
      </c>
      <c r="BJ169" s="20" t="s">
        <v>151</v>
      </c>
      <c r="BK169" s="176">
        <f>ROUND(L169*K169,3)</f>
        <v>0</v>
      </c>
      <c r="BL169" s="20" t="s">
        <v>177</v>
      </c>
      <c r="BM169" s="20" t="s">
        <v>365</v>
      </c>
    </row>
    <row r="170" spans="2:65" s="10" customFormat="1" ht="38.25" customHeight="1">
      <c r="B170" s="177"/>
      <c r="C170" s="178"/>
      <c r="D170" s="178"/>
      <c r="E170" s="179" t="s">
        <v>21</v>
      </c>
      <c r="F170" s="268" t="s">
        <v>366</v>
      </c>
      <c r="G170" s="269"/>
      <c r="H170" s="269"/>
      <c r="I170" s="269"/>
      <c r="J170" s="178"/>
      <c r="K170" s="179" t="s">
        <v>21</v>
      </c>
      <c r="L170" s="178"/>
      <c r="M170" s="178"/>
      <c r="N170" s="178"/>
      <c r="O170" s="178"/>
      <c r="P170" s="178"/>
      <c r="Q170" s="178"/>
      <c r="R170" s="180"/>
      <c r="T170" s="181"/>
      <c r="U170" s="178"/>
      <c r="V170" s="178"/>
      <c r="W170" s="178"/>
      <c r="X170" s="178"/>
      <c r="Y170" s="178"/>
      <c r="Z170" s="178"/>
      <c r="AA170" s="182"/>
      <c r="AT170" s="183" t="s">
        <v>180</v>
      </c>
      <c r="AU170" s="183" t="s">
        <v>151</v>
      </c>
      <c r="AV170" s="10" t="s">
        <v>83</v>
      </c>
      <c r="AW170" s="10" t="s">
        <v>6</v>
      </c>
      <c r="AX170" s="10" t="s">
        <v>75</v>
      </c>
      <c r="AY170" s="183" t="s">
        <v>172</v>
      </c>
    </row>
    <row r="171" spans="2:65" s="11" customFormat="1" ht="16.5" customHeight="1">
      <c r="B171" s="184"/>
      <c r="C171" s="185"/>
      <c r="D171" s="185"/>
      <c r="E171" s="186" t="s">
        <v>21</v>
      </c>
      <c r="F171" s="272" t="s">
        <v>594</v>
      </c>
      <c r="G171" s="273"/>
      <c r="H171" s="273"/>
      <c r="I171" s="273"/>
      <c r="J171" s="185"/>
      <c r="K171" s="187">
        <v>43.8</v>
      </c>
      <c r="L171" s="185"/>
      <c r="M171" s="185"/>
      <c r="N171" s="185"/>
      <c r="O171" s="185"/>
      <c r="P171" s="185"/>
      <c r="Q171" s="185"/>
      <c r="R171" s="188"/>
      <c r="T171" s="189"/>
      <c r="U171" s="185"/>
      <c r="V171" s="185"/>
      <c r="W171" s="185"/>
      <c r="X171" s="185"/>
      <c r="Y171" s="185"/>
      <c r="Z171" s="185"/>
      <c r="AA171" s="190"/>
      <c r="AT171" s="191" t="s">
        <v>180</v>
      </c>
      <c r="AU171" s="191" t="s">
        <v>151</v>
      </c>
      <c r="AV171" s="11" t="s">
        <v>151</v>
      </c>
      <c r="AW171" s="11" t="s">
        <v>6</v>
      </c>
      <c r="AX171" s="11" t="s">
        <v>83</v>
      </c>
      <c r="AY171" s="191" t="s">
        <v>172</v>
      </c>
    </row>
    <row r="172" spans="2:65" s="1" customFormat="1" ht="16.5" customHeight="1">
      <c r="B172" s="36"/>
      <c r="C172" s="168" t="s">
        <v>258</v>
      </c>
      <c r="D172" s="168" t="s">
        <v>173</v>
      </c>
      <c r="E172" s="169" t="s">
        <v>368</v>
      </c>
      <c r="F172" s="264" t="s">
        <v>369</v>
      </c>
      <c r="G172" s="264"/>
      <c r="H172" s="264"/>
      <c r="I172" s="264"/>
      <c r="J172" s="170" t="s">
        <v>185</v>
      </c>
      <c r="K172" s="171">
        <v>64</v>
      </c>
      <c r="L172" s="265">
        <v>0</v>
      </c>
      <c r="M172" s="266"/>
      <c r="N172" s="267">
        <f>ROUND(L172*K172,3)</f>
        <v>0</v>
      </c>
      <c r="O172" s="267"/>
      <c r="P172" s="267"/>
      <c r="Q172" s="267"/>
      <c r="R172" s="38"/>
      <c r="T172" s="173" t="s">
        <v>21</v>
      </c>
      <c r="U172" s="45" t="s">
        <v>42</v>
      </c>
      <c r="V172" s="37"/>
      <c r="W172" s="174">
        <f>V172*K172</f>
        <v>0</v>
      </c>
      <c r="X172" s="174">
        <v>1.7000000000000001E-4</v>
      </c>
      <c r="Y172" s="174">
        <f>X172*K172</f>
        <v>1.0880000000000001E-2</v>
      </c>
      <c r="Z172" s="174">
        <v>0</v>
      </c>
      <c r="AA172" s="175">
        <f>Z172*K172</f>
        <v>0</v>
      </c>
      <c r="AR172" s="20" t="s">
        <v>177</v>
      </c>
      <c r="AT172" s="20" t="s">
        <v>173</v>
      </c>
      <c r="AU172" s="20" t="s">
        <v>151</v>
      </c>
      <c r="AY172" s="20" t="s">
        <v>172</v>
      </c>
      <c r="BE172" s="111">
        <f>IF(U172="základná",N172,0)</f>
        <v>0</v>
      </c>
      <c r="BF172" s="111">
        <f>IF(U172="znížená",N172,0)</f>
        <v>0</v>
      </c>
      <c r="BG172" s="111">
        <f>IF(U172="zákl. prenesená",N172,0)</f>
        <v>0</v>
      </c>
      <c r="BH172" s="111">
        <f>IF(U172="zníž. prenesená",N172,0)</f>
        <v>0</v>
      </c>
      <c r="BI172" s="111">
        <f>IF(U172="nulová",N172,0)</f>
        <v>0</v>
      </c>
      <c r="BJ172" s="20" t="s">
        <v>151</v>
      </c>
      <c r="BK172" s="176">
        <f>ROUND(L172*K172,3)</f>
        <v>0</v>
      </c>
      <c r="BL172" s="20" t="s">
        <v>177</v>
      </c>
      <c r="BM172" s="20" t="s">
        <v>370</v>
      </c>
    </row>
    <row r="173" spans="2:65" s="10" customFormat="1" ht="16.5" customHeight="1">
      <c r="B173" s="177"/>
      <c r="C173" s="178"/>
      <c r="D173" s="178"/>
      <c r="E173" s="179" t="s">
        <v>21</v>
      </c>
      <c r="F173" s="268" t="s">
        <v>595</v>
      </c>
      <c r="G173" s="269"/>
      <c r="H173" s="269"/>
      <c r="I173" s="269"/>
      <c r="J173" s="178"/>
      <c r="K173" s="179" t="s">
        <v>21</v>
      </c>
      <c r="L173" s="178"/>
      <c r="M173" s="178"/>
      <c r="N173" s="178"/>
      <c r="O173" s="178"/>
      <c r="P173" s="178"/>
      <c r="Q173" s="178"/>
      <c r="R173" s="180"/>
      <c r="T173" s="181"/>
      <c r="U173" s="178"/>
      <c r="V173" s="178"/>
      <c r="W173" s="178"/>
      <c r="X173" s="178"/>
      <c r="Y173" s="178"/>
      <c r="Z173" s="178"/>
      <c r="AA173" s="182"/>
      <c r="AT173" s="183" t="s">
        <v>180</v>
      </c>
      <c r="AU173" s="183" t="s">
        <v>151</v>
      </c>
      <c r="AV173" s="10" t="s">
        <v>83</v>
      </c>
      <c r="AW173" s="10" t="s">
        <v>6</v>
      </c>
      <c r="AX173" s="10" t="s">
        <v>75</v>
      </c>
      <c r="AY173" s="183" t="s">
        <v>172</v>
      </c>
    </row>
    <row r="174" spans="2:65" s="11" customFormat="1" ht="16.5" customHeight="1">
      <c r="B174" s="184"/>
      <c r="C174" s="185"/>
      <c r="D174" s="185"/>
      <c r="E174" s="186" t="s">
        <v>21</v>
      </c>
      <c r="F174" s="272" t="s">
        <v>596</v>
      </c>
      <c r="G174" s="273"/>
      <c r="H174" s="273"/>
      <c r="I174" s="273"/>
      <c r="J174" s="185"/>
      <c r="K174" s="187">
        <v>64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90"/>
      <c r="AT174" s="191" t="s">
        <v>180</v>
      </c>
      <c r="AU174" s="191" t="s">
        <v>151</v>
      </c>
      <c r="AV174" s="11" t="s">
        <v>151</v>
      </c>
      <c r="AW174" s="11" t="s">
        <v>6</v>
      </c>
      <c r="AX174" s="11" t="s">
        <v>83</v>
      </c>
      <c r="AY174" s="191" t="s">
        <v>172</v>
      </c>
    </row>
    <row r="175" spans="2:65" s="1" customFormat="1" ht="16.5" customHeight="1">
      <c r="B175" s="36"/>
      <c r="C175" s="168" t="s">
        <v>263</v>
      </c>
      <c r="D175" s="168" t="s">
        <v>173</v>
      </c>
      <c r="E175" s="169" t="s">
        <v>235</v>
      </c>
      <c r="F175" s="264" t="s">
        <v>236</v>
      </c>
      <c r="G175" s="264"/>
      <c r="H175" s="264"/>
      <c r="I175" s="264"/>
      <c r="J175" s="170" t="s">
        <v>176</v>
      </c>
      <c r="K175" s="171">
        <v>90.4</v>
      </c>
      <c r="L175" s="265">
        <v>0</v>
      </c>
      <c r="M175" s="266"/>
      <c r="N175" s="267">
        <f>ROUND(L175*K175,3)</f>
        <v>0</v>
      </c>
      <c r="O175" s="267"/>
      <c r="P175" s="267"/>
      <c r="Q175" s="267"/>
      <c r="R175" s="38"/>
      <c r="T175" s="173" t="s">
        <v>21</v>
      </c>
      <c r="U175" s="45" t="s">
        <v>42</v>
      </c>
      <c r="V175" s="37"/>
      <c r="W175" s="174">
        <f>V175*K175</f>
        <v>0</v>
      </c>
      <c r="X175" s="174">
        <v>1.5</v>
      </c>
      <c r="Y175" s="174">
        <f>X175*K175</f>
        <v>135.60000000000002</v>
      </c>
      <c r="Z175" s="174">
        <v>0</v>
      </c>
      <c r="AA175" s="175">
        <f>Z175*K175</f>
        <v>0</v>
      </c>
      <c r="AR175" s="20" t="s">
        <v>177</v>
      </c>
      <c r="AT175" s="20" t="s">
        <v>173</v>
      </c>
      <c r="AU175" s="20" t="s">
        <v>151</v>
      </c>
      <c r="AY175" s="20" t="s">
        <v>172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151</v>
      </c>
      <c r="BK175" s="176">
        <f>ROUND(L175*K175,3)</f>
        <v>0</v>
      </c>
      <c r="BL175" s="20" t="s">
        <v>177</v>
      </c>
      <c r="BM175" s="20" t="s">
        <v>237</v>
      </c>
    </row>
    <row r="176" spans="2:65" s="10" customFormat="1" ht="51" customHeight="1">
      <c r="B176" s="177"/>
      <c r="C176" s="178"/>
      <c r="D176" s="178"/>
      <c r="E176" s="179" t="s">
        <v>21</v>
      </c>
      <c r="F176" s="268" t="s">
        <v>238</v>
      </c>
      <c r="G176" s="269"/>
      <c r="H176" s="269"/>
      <c r="I176" s="269"/>
      <c r="J176" s="178"/>
      <c r="K176" s="179" t="s">
        <v>21</v>
      </c>
      <c r="L176" s="178"/>
      <c r="M176" s="178"/>
      <c r="N176" s="178"/>
      <c r="O176" s="178"/>
      <c r="P176" s="178"/>
      <c r="Q176" s="178"/>
      <c r="R176" s="180"/>
      <c r="T176" s="181"/>
      <c r="U176" s="178"/>
      <c r="V176" s="178"/>
      <c r="W176" s="178"/>
      <c r="X176" s="178"/>
      <c r="Y176" s="178"/>
      <c r="Z176" s="178"/>
      <c r="AA176" s="182"/>
      <c r="AT176" s="183" t="s">
        <v>180</v>
      </c>
      <c r="AU176" s="183" t="s">
        <v>151</v>
      </c>
      <c r="AV176" s="10" t="s">
        <v>83</v>
      </c>
      <c r="AW176" s="10" t="s">
        <v>6</v>
      </c>
      <c r="AX176" s="10" t="s">
        <v>75</v>
      </c>
      <c r="AY176" s="183" t="s">
        <v>172</v>
      </c>
    </row>
    <row r="177" spans="2:65" s="11" customFormat="1" ht="16.5" customHeight="1">
      <c r="B177" s="184"/>
      <c r="C177" s="185"/>
      <c r="D177" s="185"/>
      <c r="E177" s="186" t="s">
        <v>21</v>
      </c>
      <c r="F177" s="272" t="s">
        <v>597</v>
      </c>
      <c r="G177" s="273"/>
      <c r="H177" s="273"/>
      <c r="I177" s="273"/>
      <c r="J177" s="185"/>
      <c r="K177" s="187">
        <v>90.4</v>
      </c>
      <c r="L177" s="185"/>
      <c r="M177" s="185"/>
      <c r="N177" s="185"/>
      <c r="O177" s="185"/>
      <c r="P177" s="185"/>
      <c r="Q177" s="185"/>
      <c r="R177" s="188"/>
      <c r="T177" s="189"/>
      <c r="U177" s="185"/>
      <c r="V177" s="185"/>
      <c r="W177" s="185"/>
      <c r="X177" s="185"/>
      <c r="Y177" s="185"/>
      <c r="Z177" s="185"/>
      <c r="AA177" s="190"/>
      <c r="AT177" s="191" t="s">
        <v>180</v>
      </c>
      <c r="AU177" s="191" t="s">
        <v>151</v>
      </c>
      <c r="AV177" s="11" t="s">
        <v>151</v>
      </c>
      <c r="AW177" s="11" t="s">
        <v>6</v>
      </c>
      <c r="AX177" s="11" t="s">
        <v>83</v>
      </c>
      <c r="AY177" s="191" t="s">
        <v>172</v>
      </c>
    </row>
    <row r="178" spans="2:65" s="1" customFormat="1" ht="25.5" customHeight="1">
      <c r="B178" s="36"/>
      <c r="C178" s="168" t="s">
        <v>341</v>
      </c>
      <c r="D178" s="168" t="s">
        <v>173</v>
      </c>
      <c r="E178" s="169" t="s">
        <v>241</v>
      </c>
      <c r="F178" s="264" t="s">
        <v>242</v>
      </c>
      <c r="G178" s="264"/>
      <c r="H178" s="264"/>
      <c r="I178" s="264"/>
      <c r="J178" s="170" t="s">
        <v>176</v>
      </c>
      <c r="K178" s="171">
        <v>48</v>
      </c>
      <c r="L178" s="265">
        <v>0</v>
      </c>
      <c r="M178" s="266"/>
      <c r="N178" s="267">
        <f>ROUND(L178*K178,3)</f>
        <v>0</v>
      </c>
      <c r="O178" s="267"/>
      <c r="P178" s="267"/>
      <c r="Q178" s="267"/>
      <c r="R178" s="38"/>
      <c r="T178" s="173" t="s">
        <v>21</v>
      </c>
      <c r="U178" s="45" t="s">
        <v>42</v>
      </c>
      <c r="V178" s="37"/>
      <c r="W178" s="174">
        <f>V178*K178</f>
        <v>0</v>
      </c>
      <c r="X178" s="174">
        <v>0</v>
      </c>
      <c r="Y178" s="174">
        <f>X178*K178</f>
        <v>0</v>
      </c>
      <c r="Z178" s="174">
        <v>8.7999999999999995E-2</v>
      </c>
      <c r="AA178" s="175">
        <f>Z178*K178</f>
        <v>4.2240000000000002</v>
      </c>
      <c r="AR178" s="20" t="s">
        <v>177</v>
      </c>
      <c r="AT178" s="20" t="s">
        <v>173</v>
      </c>
      <c r="AU178" s="20" t="s">
        <v>151</v>
      </c>
      <c r="AY178" s="20" t="s">
        <v>172</v>
      </c>
      <c r="BE178" s="111">
        <f>IF(U178="základná",N178,0)</f>
        <v>0</v>
      </c>
      <c r="BF178" s="111">
        <f>IF(U178="znížená",N178,0)</f>
        <v>0</v>
      </c>
      <c r="BG178" s="111">
        <f>IF(U178="zákl. prenesená",N178,0)</f>
        <v>0</v>
      </c>
      <c r="BH178" s="111">
        <f>IF(U178="zníž. prenesená",N178,0)</f>
        <v>0</v>
      </c>
      <c r="BI178" s="111">
        <f>IF(U178="nulová",N178,0)</f>
        <v>0</v>
      </c>
      <c r="BJ178" s="20" t="s">
        <v>151</v>
      </c>
      <c r="BK178" s="176">
        <f>ROUND(L178*K178,3)</f>
        <v>0</v>
      </c>
      <c r="BL178" s="20" t="s">
        <v>177</v>
      </c>
      <c r="BM178" s="20" t="s">
        <v>243</v>
      </c>
    </row>
    <row r="179" spans="2:65" s="10" customFormat="1" ht="51" customHeight="1">
      <c r="B179" s="177"/>
      <c r="C179" s="178"/>
      <c r="D179" s="178"/>
      <c r="E179" s="179" t="s">
        <v>21</v>
      </c>
      <c r="F179" s="268" t="s">
        <v>244</v>
      </c>
      <c r="G179" s="269"/>
      <c r="H179" s="269"/>
      <c r="I179" s="269"/>
      <c r="J179" s="178"/>
      <c r="K179" s="179" t="s">
        <v>21</v>
      </c>
      <c r="L179" s="178"/>
      <c r="M179" s="178"/>
      <c r="N179" s="178"/>
      <c r="O179" s="178"/>
      <c r="P179" s="178"/>
      <c r="Q179" s="178"/>
      <c r="R179" s="180"/>
      <c r="T179" s="181"/>
      <c r="U179" s="178"/>
      <c r="V179" s="178"/>
      <c r="W179" s="178"/>
      <c r="X179" s="178"/>
      <c r="Y179" s="178"/>
      <c r="Z179" s="178"/>
      <c r="AA179" s="182"/>
      <c r="AT179" s="183" t="s">
        <v>180</v>
      </c>
      <c r="AU179" s="183" t="s">
        <v>151</v>
      </c>
      <c r="AV179" s="10" t="s">
        <v>83</v>
      </c>
      <c r="AW179" s="10" t="s">
        <v>6</v>
      </c>
      <c r="AX179" s="10" t="s">
        <v>75</v>
      </c>
      <c r="AY179" s="183" t="s">
        <v>172</v>
      </c>
    </row>
    <row r="180" spans="2:65" s="11" customFormat="1" ht="16.5" customHeight="1">
      <c r="B180" s="184"/>
      <c r="C180" s="185"/>
      <c r="D180" s="185"/>
      <c r="E180" s="186" t="s">
        <v>21</v>
      </c>
      <c r="F180" s="272" t="s">
        <v>598</v>
      </c>
      <c r="G180" s="273"/>
      <c r="H180" s="273"/>
      <c r="I180" s="273"/>
      <c r="J180" s="185"/>
      <c r="K180" s="187">
        <v>48</v>
      </c>
      <c r="L180" s="185"/>
      <c r="M180" s="185"/>
      <c r="N180" s="185"/>
      <c r="O180" s="185"/>
      <c r="P180" s="185"/>
      <c r="Q180" s="185"/>
      <c r="R180" s="188"/>
      <c r="T180" s="189"/>
      <c r="U180" s="185"/>
      <c r="V180" s="185"/>
      <c r="W180" s="185"/>
      <c r="X180" s="185"/>
      <c r="Y180" s="185"/>
      <c r="Z180" s="185"/>
      <c r="AA180" s="190"/>
      <c r="AT180" s="191" t="s">
        <v>180</v>
      </c>
      <c r="AU180" s="191" t="s">
        <v>151</v>
      </c>
      <c r="AV180" s="11" t="s">
        <v>151</v>
      </c>
      <c r="AW180" s="11" t="s">
        <v>6</v>
      </c>
      <c r="AX180" s="11" t="s">
        <v>83</v>
      </c>
      <c r="AY180" s="191" t="s">
        <v>172</v>
      </c>
    </row>
    <row r="181" spans="2:65" s="1" customFormat="1" ht="38.25" customHeight="1">
      <c r="B181" s="36"/>
      <c r="C181" s="168" t="s">
        <v>343</v>
      </c>
      <c r="D181" s="168" t="s">
        <v>173</v>
      </c>
      <c r="E181" s="169" t="s">
        <v>422</v>
      </c>
      <c r="F181" s="264" t="s">
        <v>423</v>
      </c>
      <c r="G181" s="264"/>
      <c r="H181" s="264"/>
      <c r="I181" s="264"/>
      <c r="J181" s="170" t="s">
        <v>193</v>
      </c>
      <c r="K181" s="171">
        <v>3.4</v>
      </c>
      <c r="L181" s="265">
        <v>0</v>
      </c>
      <c r="M181" s="266"/>
      <c r="N181" s="267">
        <f>ROUND(L181*K181,3)</f>
        <v>0</v>
      </c>
      <c r="O181" s="267"/>
      <c r="P181" s="267"/>
      <c r="Q181" s="267"/>
      <c r="R181" s="38"/>
      <c r="T181" s="173" t="s">
        <v>21</v>
      </c>
      <c r="U181" s="45" t="s">
        <v>42</v>
      </c>
      <c r="V181" s="37"/>
      <c r="W181" s="174">
        <f>V181*K181</f>
        <v>0</v>
      </c>
      <c r="X181" s="174">
        <v>0.12173</v>
      </c>
      <c r="Y181" s="174">
        <f>X181*K181</f>
        <v>0.41388200000000003</v>
      </c>
      <c r="Z181" s="174">
        <v>2.4</v>
      </c>
      <c r="AA181" s="175">
        <f>Z181*K181</f>
        <v>8.16</v>
      </c>
      <c r="AR181" s="20" t="s">
        <v>177</v>
      </c>
      <c r="AT181" s="20" t="s">
        <v>173</v>
      </c>
      <c r="AU181" s="20" t="s">
        <v>151</v>
      </c>
      <c r="AY181" s="20" t="s">
        <v>172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151</v>
      </c>
      <c r="BK181" s="176">
        <f>ROUND(L181*K181,3)</f>
        <v>0</v>
      </c>
      <c r="BL181" s="20" t="s">
        <v>177</v>
      </c>
      <c r="BM181" s="20" t="s">
        <v>599</v>
      </c>
    </row>
    <row r="182" spans="2:65" s="10" customFormat="1" ht="38.25" customHeight="1">
      <c r="B182" s="177"/>
      <c r="C182" s="178"/>
      <c r="D182" s="178"/>
      <c r="E182" s="179" t="s">
        <v>21</v>
      </c>
      <c r="F182" s="268" t="s">
        <v>600</v>
      </c>
      <c r="G182" s="269"/>
      <c r="H182" s="269"/>
      <c r="I182" s="269"/>
      <c r="J182" s="178"/>
      <c r="K182" s="179" t="s">
        <v>21</v>
      </c>
      <c r="L182" s="178"/>
      <c r="M182" s="178"/>
      <c r="N182" s="178"/>
      <c r="O182" s="178"/>
      <c r="P182" s="178"/>
      <c r="Q182" s="178"/>
      <c r="R182" s="180"/>
      <c r="T182" s="181"/>
      <c r="U182" s="178"/>
      <c r="V182" s="178"/>
      <c r="W182" s="178"/>
      <c r="X182" s="178"/>
      <c r="Y182" s="178"/>
      <c r="Z182" s="178"/>
      <c r="AA182" s="182"/>
      <c r="AT182" s="183" t="s">
        <v>180</v>
      </c>
      <c r="AU182" s="183" t="s">
        <v>151</v>
      </c>
      <c r="AV182" s="10" t="s">
        <v>83</v>
      </c>
      <c r="AW182" s="10" t="s">
        <v>6</v>
      </c>
      <c r="AX182" s="10" t="s">
        <v>75</v>
      </c>
      <c r="AY182" s="183" t="s">
        <v>172</v>
      </c>
    </row>
    <row r="183" spans="2:65" s="11" customFormat="1" ht="16.5" customHeight="1">
      <c r="B183" s="184"/>
      <c r="C183" s="185"/>
      <c r="D183" s="185"/>
      <c r="E183" s="186" t="s">
        <v>21</v>
      </c>
      <c r="F183" s="272" t="s">
        <v>601</v>
      </c>
      <c r="G183" s="273"/>
      <c r="H183" s="273"/>
      <c r="I183" s="273"/>
      <c r="J183" s="185"/>
      <c r="K183" s="187">
        <v>3.4</v>
      </c>
      <c r="L183" s="185"/>
      <c r="M183" s="185"/>
      <c r="N183" s="185"/>
      <c r="O183" s="185"/>
      <c r="P183" s="185"/>
      <c r="Q183" s="185"/>
      <c r="R183" s="188"/>
      <c r="T183" s="189"/>
      <c r="U183" s="185"/>
      <c r="V183" s="185"/>
      <c r="W183" s="185"/>
      <c r="X183" s="185"/>
      <c r="Y183" s="185"/>
      <c r="Z183" s="185"/>
      <c r="AA183" s="190"/>
      <c r="AT183" s="191" t="s">
        <v>180</v>
      </c>
      <c r="AU183" s="191" t="s">
        <v>151</v>
      </c>
      <c r="AV183" s="11" t="s">
        <v>151</v>
      </c>
      <c r="AW183" s="11" t="s">
        <v>6</v>
      </c>
      <c r="AX183" s="11" t="s">
        <v>83</v>
      </c>
      <c r="AY183" s="191" t="s">
        <v>172</v>
      </c>
    </row>
    <row r="184" spans="2:65" s="9" customFormat="1" ht="37.35" customHeight="1">
      <c r="B184" s="157"/>
      <c r="C184" s="158"/>
      <c r="D184" s="159" t="s">
        <v>272</v>
      </c>
      <c r="E184" s="159"/>
      <c r="F184" s="159"/>
      <c r="G184" s="159"/>
      <c r="H184" s="159"/>
      <c r="I184" s="159"/>
      <c r="J184" s="159"/>
      <c r="K184" s="159"/>
      <c r="L184" s="159"/>
      <c r="M184" s="159"/>
      <c r="N184" s="260">
        <f>BK184</f>
        <v>0</v>
      </c>
      <c r="O184" s="279"/>
      <c r="P184" s="279"/>
      <c r="Q184" s="279"/>
      <c r="R184" s="160"/>
      <c r="T184" s="161"/>
      <c r="U184" s="158"/>
      <c r="V184" s="158"/>
      <c r="W184" s="162">
        <f>W185</f>
        <v>0</v>
      </c>
      <c r="X184" s="158"/>
      <c r="Y184" s="162">
        <f>Y185</f>
        <v>1.4796E-2</v>
      </c>
      <c r="Z184" s="158"/>
      <c r="AA184" s="163">
        <f>AA185</f>
        <v>0</v>
      </c>
      <c r="AR184" s="164" t="s">
        <v>151</v>
      </c>
      <c r="AT184" s="165" t="s">
        <v>74</v>
      </c>
      <c r="AU184" s="165" t="s">
        <v>75</v>
      </c>
      <c r="AY184" s="164" t="s">
        <v>172</v>
      </c>
      <c r="BK184" s="166">
        <f>BK185</f>
        <v>0</v>
      </c>
    </row>
    <row r="185" spans="2:65" s="9" customFormat="1" ht="19.899999999999999" customHeight="1">
      <c r="B185" s="157"/>
      <c r="C185" s="158"/>
      <c r="D185" s="167" t="s">
        <v>273</v>
      </c>
      <c r="E185" s="167"/>
      <c r="F185" s="167"/>
      <c r="G185" s="167"/>
      <c r="H185" s="167"/>
      <c r="I185" s="167"/>
      <c r="J185" s="167"/>
      <c r="K185" s="167"/>
      <c r="L185" s="167"/>
      <c r="M185" s="167"/>
      <c r="N185" s="280">
        <f>BK185</f>
        <v>0</v>
      </c>
      <c r="O185" s="281"/>
      <c r="P185" s="281"/>
      <c r="Q185" s="281"/>
      <c r="R185" s="160"/>
      <c r="T185" s="161"/>
      <c r="U185" s="158"/>
      <c r="V185" s="158"/>
      <c r="W185" s="162">
        <f>SUM(W186:W188)</f>
        <v>0</v>
      </c>
      <c r="X185" s="158"/>
      <c r="Y185" s="162">
        <f>SUM(Y186:Y188)</f>
        <v>1.4796E-2</v>
      </c>
      <c r="Z185" s="158"/>
      <c r="AA185" s="163">
        <f>SUM(AA186:AA188)</f>
        <v>0</v>
      </c>
      <c r="AR185" s="164" t="s">
        <v>151</v>
      </c>
      <c r="AT185" s="165" t="s">
        <v>74</v>
      </c>
      <c r="AU185" s="165" t="s">
        <v>83</v>
      </c>
      <c r="AY185" s="164" t="s">
        <v>172</v>
      </c>
      <c r="BK185" s="166">
        <f>SUM(BK186:BK188)</f>
        <v>0</v>
      </c>
    </row>
    <row r="186" spans="2:65" s="1" customFormat="1" ht="25.5" customHeight="1">
      <c r="B186" s="36"/>
      <c r="C186" s="168" t="s">
        <v>345</v>
      </c>
      <c r="D186" s="168" t="s">
        <v>173</v>
      </c>
      <c r="E186" s="169" t="s">
        <v>428</v>
      </c>
      <c r="F186" s="264" t="s">
        <v>429</v>
      </c>
      <c r="G186" s="264"/>
      <c r="H186" s="264"/>
      <c r="I186" s="264"/>
      <c r="J186" s="170" t="s">
        <v>176</v>
      </c>
      <c r="K186" s="171">
        <v>27.4</v>
      </c>
      <c r="L186" s="265">
        <v>0</v>
      </c>
      <c r="M186" s="266"/>
      <c r="N186" s="267">
        <f>ROUND(L186*K186,3)</f>
        <v>0</v>
      </c>
      <c r="O186" s="267"/>
      <c r="P186" s="267"/>
      <c r="Q186" s="267"/>
      <c r="R186" s="38"/>
      <c r="T186" s="173" t="s">
        <v>21</v>
      </c>
      <c r="U186" s="45" t="s">
        <v>42</v>
      </c>
      <c r="V186" s="37"/>
      <c r="W186" s="174">
        <f>V186*K186</f>
        <v>0</v>
      </c>
      <c r="X186" s="174">
        <v>5.4000000000000001E-4</v>
      </c>
      <c r="Y186" s="174">
        <f>X186*K186</f>
        <v>1.4796E-2</v>
      </c>
      <c r="Z186" s="174">
        <v>0</v>
      </c>
      <c r="AA186" s="175">
        <f>Z186*K186</f>
        <v>0</v>
      </c>
      <c r="AR186" s="20" t="s">
        <v>341</v>
      </c>
      <c r="AT186" s="20" t="s">
        <v>173</v>
      </c>
      <c r="AU186" s="20" t="s">
        <v>151</v>
      </c>
      <c r="AY186" s="20" t="s">
        <v>172</v>
      </c>
      <c r="BE186" s="111">
        <f>IF(U186="základná",N186,0)</f>
        <v>0</v>
      </c>
      <c r="BF186" s="111">
        <f>IF(U186="znížená",N186,0)</f>
        <v>0</v>
      </c>
      <c r="BG186" s="111">
        <f>IF(U186="zákl. prenesená",N186,0)</f>
        <v>0</v>
      </c>
      <c r="BH186" s="111">
        <f>IF(U186="zníž. prenesená",N186,0)</f>
        <v>0</v>
      </c>
      <c r="BI186" s="111">
        <f>IF(U186="nulová",N186,0)</f>
        <v>0</v>
      </c>
      <c r="BJ186" s="20" t="s">
        <v>151</v>
      </c>
      <c r="BK186" s="176">
        <f>ROUND(L186*K186,3)</f>
        <v>0</v>
      </c>
      <c r="BL186" s="20" t="s">
        <v>341</v>
      </c>
      <c r="BM186" s="20" t="s">
        <v>602</v>
      </c>
    </row>
    <row r="187" spans="2:65" s="10" customFormat="1" ht="16.5" customHeight="1">
      <c r="B187" s="177"/>
      <c r="C187" s="178"/>
      <c r="D187" s="178"/>
      <c r="E187" s="179" t="s">
        <v>21</v>
      </c>
      <c r="F187" s="268" t="s">
        <v>431</v>
      </c>
      <c r="G187" s="269"/>
      <c r="H187" s="269"/>
      <c r="I187" s="269"/>
      <c r="J187" s="178"/>
      <c r="K187" s="179" t="s">
        <v>21</v>
      </c>
      <c r="L187" s="178"/>
      <c r="M187" s="178"/>
      <c r="N187" s="178"/>
      <c r="O187" s="178"/>
      <c r="P187" s="178"/>
      <c r="Q187" s="178"/>
      <c r="R187" s="180"/>
      <c r="T187" s="181"/>
      <c r="U187" s="178"/>
      <c r="V187" s="178"/>
      <c r="W187" s="178"/>
      <c r="X187" s="178"/>
      <c r="Y187" s="178"/>
      <c r="Z187" s="178"/>
      <c r="AA187" s="182"/>
      <c r="AT187" s="183" t="s">
        <v>180</v>
      </c>
      <c r="AU187" s="183" t="s">
        <v>151</v>
      </c>
      <c r="AV187" s="10" t="s">
        <v>83</v>
      </c>
      <c r="AW187" s="10" t="s">
        <v>6</v>
      </c>
      <c r="AX187" s="10" t="s">
        <v>75</v>
      </c>
      <c r="AY187" s="183" t="s">
        <v>172</v>
      </c>
    </row>
    <row r="188" spans="2:65" s="11" customFormat="1" ht="16.5" customHeight="1">
      <c r="B188" s="184"/>
      <c r="C188" s="185"/>
      <c r="D188" s="185"/>
      <c r="E188" s="186" t="s">
        <v>21</v>
      </c>
      <c r="F188" s="272" t="s">
        <v>603</v>
      </c>
      <c r="G188" s="273"/>
      <c r="H188" s="273"/>
      <c r="I188" s="273"/>
      <c r="J188" s="185"/>
      <c r="K188" s="187">
        <v>27.4</v>
      </c>
      <c r="L188" s="185"/>
      <c r="M188" s="185"/>
      <c r="N188" s="185"/>
      <c r="O188" s="185"/>
      <c r="P188" s="185"/>
      <c r="Q188" s="185"/>
      <c r="R188" s="188"/>
      <c r="T188" s="189"/>
      <c r="U188" s="185"/>
      <c r="V188" s="185"/>
      <c r="W188" s="185"/>
      <c r="X188" s="185"/>
      <c r="Y188" s="185"/>
      <c r="Z188" s="185"/>
      <c r="AA188" s="190"/>
      <c r="AT188" s="191" t="s">
        <v>180</v>
      </c>
      <c r="AU188" s="191" t="s">
        <v>151</v>
      </c>
      <c r="AV188" s="11" t="s">
        <v>151</v>
      </c>
      <c r="AW188" s="11" t="s">
        <v>6</v>
      </c>
      <c r="AX188" s="11" t="s">
        <v>83</v>
      </c>
      <c r="AY188" s="191" t="s">
        <v>172</v>
      </c>
    </row>
    <row r="189" spans="2:65" s="9" customFormat="1" ht="37.35" customHeight="1">
      <c r="B189" s="157"/>
      <c r="C189" s="158"/>
      <c r="D189" s="159" t="s">
        <v>146</v>
      </c>
      <c r="E189" s="159"/>
      <c r="F189" s="159"/>
      <c r="G189" s="159"/>
      <c r="H189" s="159"/>
      <c r="I189" s="159"/>
      <c r="J189" s="159"/>
      <c r="K189" s="159"/>
      <c r="L189" s="159"/>
      <c r="M189" s="159"/>
      <c r="N189" s="282">
        <f>BK189</f>
        <v>0</v>
      </c>
      <c r="O189" s="283"/>
      <c r="P189" s="283"/>
      <c r="Q189" s="283"/>
      <c r="R189" s="160"/>
      <c r="T189" s="161"/>
      <c r="U189" s="158"/>
      <c r="V189" s="158"/>
      <c r="W189" s="162">
        <f>SUM(W190:W201)</f>
        <v>0</v>
      </c>
      <c r="X189" s="158"/>
      <c r="Y189" s="162">
        <f>SUM(Y190:Y201)</f>
        <v>0</v>
      </c>
      <c r="Z189" s="158"/>
      <c r="AA189" s="163">
        <f>SUM(AA190:AA201)</f>
        <v>0</v>
      </c>
      <c r="AR189" s="164" t="s">
        <v>203</v>
      </c>
      <c r="AT189" s="165" t="s">
        <v>74</v>
      </c>
      <c r="AU189" s="165" t="s">
        <v>75</v>
      </c>
      <c r="AY189" s="164" t="s">
        <v>172</v>
      </c>
      <c r="BK189" s="166">
        <f>SUM(BK190:BK201)</f>
        <v>0</v>
      </c>
    </row>
    <row r="190" spans="2:65" s="1" customFormat="1" ht="25.5" customHeight="1">
      <c r="B190" s="36"/>
      <c r="C190" s="168" t="s">
        <v>352</v>
      </c>
      <c r="D190" s="168" t="s">
        <v>173</v>
      </c>
      <c r="E190" s="169" t="s">
        <v>247</v>
      </c>
      <c r="F190" s="264" t="s">
        <v>248</v>
      </c>
      <c r="G190" s="264"/>
      <c r="H190" s="264"/>
      <c r="I190" s="264"/>
      <c r="J190" s="170" t="s">
        <v>249</v>
      </c>
      <c r="K190" s="171">
        <v>1</v>
      </c>
      <c r="L190" s="265">
        <v>0</v>
      </c>
      <c r="M190" s="266"/>
      <c r="N190" s="267">
        <f>ROUND(L190*K190,3)</f>
        <v>0</v>
      </c>
      <c r="O190" s="267"/>
      <c r="P190" s="267"/>
      <c r="Q190" s="267"/>
      <c r="R190" s="38"/>
      <c r="T190" s="173" t="s">
        <v>21</v>
      </c>
      <c r="U190" s="45" t="s">
        <v>42</v>
      </c>
      <c r="V190" s="37"/>
      <c r="W190" s="174">
        <f>V190*K190</f>
        <v>0</v>
      </c>
      <c r="X190" s="174">
        <v>0</v>
      </c>
      <c r="Y190" s="174">
        <f>X190*K190</f>
        <v>0</v>
      </c>
      <c r="Z190" s="174">
        <v>0</v>
      </c>
      <c r="AA190" s="175">
        <f>Z190*K190</f>
        <v>0</v>
      </c>
      <c r="AR190" s="20" t="s">
        <v>250</v>
      </c>
      <c r="AT190" s="20" t="s">
        <v>173</v>
      </c>
      <c r="AU190" s="20" t="s">
        <v>83</v>
      </c>
      <c r="AY190" s="20" t="s">
        <v>172</v>
      </c>
      <c r="BE190" s="111">
        <f>IF(U190="základná",N190,0)</f>
        <v>0</v>
      </c>
      <c r="BF190" s="111">
        <f>IF(U190="znížená",N190,0)</f>
        <v>0</v>
      </c>
      <c r="BG190" s="111">
        <f>IF(U190="zákl. prenesená",N190,0)</f>
        <v>0</v>
      </c>
      <c r="BH190" s="111">
        <f>IF(U190="zníž. prenesená",N190,0)</f>
        <v>0</v>
      </c>
      <c r="BI190" s="111">
        <f>IF(U190="nulová",N190,0)</f>
        <v>0</v>
      </c>
      <c r="BJ190" s="20" t="s">
        <v>151</v>
      </c>
      <c r="BK190" s="176">
        <f>ROUND(L190*K190,3)</f>
        <v>0</v>
      </c>
      <c r="BL190" s="20" t="s">
        <v>250</v>
      </c>
      <c r="BM190" s="20" t="s">
        <v>604</v>
      </c>
    </row>
    <row r="191" spans="2:65" s="10" customFormat="1" ht="51" customHeight="1">
      <c r="B191" s="177"/>
      <c r="C191" s="178"/>
      <c r="D191" s="178"/>
      <c r="E191" s="179" t="s">
        <v>21</v>
      </c>
      <c r="F191" s="268" t="s">
        <v>252</v>
      </c>
      <c r="G191" s="269"/>
      <c r="H191" s="269"/>
      <c r="I191" s="269"/>
      <c r="J191" s="178"/>
      <c r="K191" s="179" t="s">
        <v>21</v>
      </c>
      <c r="L191" s="178"/>
      <c r="M191" s="178"/>
      <c r="N191" s="178"/>
      <c r="O191" s="178"/>
      <c r="P191" s="178"/>
      <c r="Q191" s="178"/>
      <c r="R191" s="180"/>
      <c r="T191" s="181"/>
      <c r="U191" s="178"/>
      <c r="V191" s="178"/>
      <c r="W191" s="178"/>
      <c r="X191" s="178"/>
      <c r="Y191" s="178"/>
      <c r="Z191" s="178"/>
      <c r="AA191" s="182"/>
      <c r="AT191" s="183" t="s">
        <v>180</v>
      </c>
      <c r="AU191" s="183" t="s">
        <v>83</v>
      </c>
      <c r="AV191" s="10" t="s">
        <v>83</v>
      </c>
      <c r="AW191" s="10" t="s">
        <v>6</v>
      </c>
      <c r="AX191" s="10" t="s">
        <v>75</v>
      </c>
      <c r="AY191" s="183" t="s">
        <v>172</v>
      </c>
    </row>
    <row r="192" spans="2:65" s="11" customFormat="1" ht="16.5" customHeight="1">
      <c r="B192" s="184"/>
      <c r="C192" s="185"/>
      <c r="D192" s="185"/>
      <c r="E192" s="186" t="s">
        <v>21</v>
      </c>
      <c r="F192" s="272" t="s">
        <v>83</v>
      </c>
      <c r="G192" s="273"/>
      <c r="H192" s="273"/>
      <c r="I192" s="273"/>
      <c r="J192" s="185"/>
      <c r="K192" s="187">
        <v>1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90"/>
      <c r="AT192" s="191" t="s">
        <v>180</v>
      </c>
      <c r="AU192" s="191" t="s">
        <v>83</v>
      </c>
      <c r="AV192" s="11" t="s">
        <v>151</v>
      </c>
      <c r="AW192" s="11" t="s">
        <v>6</v>
      </c>
      <c r="AX192" s="11" t="s">
        <v>83</v>
      </c>
      <c r="AY192" s="191" t="s">
        <v>172</v>
      </c>
    </row>
    <row r="193" spans="2:65" s="1" customFormat="1" ht="51" customHeight="1">
      <c r="B193" s="36"/>
      <c r="C193" s="168" t="s">
        <v>11</v>
      </c>
      <c r="D193" s="168" t="s">
        <v>173</v>
      </c>
      <c r="E193" s="169" t="s">
        <v>254</v>
      </c>
      <c r="F193" s="264" t="s">
        <v>255</v>
      </c>
      <c r="G193" s="264"/>
      <c r="H193" s="264"/>
      <c r="I193" s="264"/>
      <c r="J193" s="170" t="s">
        <v>249</v>
      </c>
      <c r="K193" s="171">
        <v>1</v>
      </c>
      <c r="L193" s="265">
        <v>0</v>
      </c>
      <c r="M193" s="266"/>
      <c r="N193" s="267">
        <f>ROUND(L193*K193,3)</f>
        <v>0</v>
      </c>
      <c r="O193" s="267"/>
      <c r="P193" s="267"/>
      <c r="Q193" s="267"/>
      <c r="R193" s="38"/>
      <c r="T193" s="173" t="s">
        <v>21</v>
      </c>
      <c r="U193" s="45" t="s">
        <v>42</v>
      </c>
      <c r="V193" s="37"/>
      <c r="W193" s="174">
        <f>V193*K193</f>
        <v>0</v>
      </c>
      <c r="X193" s="174">
        <v>0</v>
      </c>
      <c r="Y193" s="174">
        <f>X193*K193</f>
        <v>0</v>
      </c>
      <c r="Z193" s="174">
        <v>0</v>
      </c>
      <c r="AA193" s="175">
        <f>Z193*K193</f>
        <v>0</v>
      </c>
      <c r="AR193" s="20" t="s">
        <v>250</v>
      </c>
      <c r="AT193" s="20" t="s">
        <v>173</v>
      </c>
      <c r="AU193" s="20" t="s">
        <v>83</v>
      </c>
      <c r="AY193" s="20" t="s">
        <v>172</v>
      </c>
      <c r="BE193" s="111">
        <f>IF(U193="základná",N193,0)</f>
        <v>0</v>
      </c>
      <c r="BF193" s="111">
        <f>IF(U193="znížená",N193,0)</f>
        <v>0</v>
      </c>
      <c r="BG193" s="111">
        <f>IF(U193="zákl. prenesená",N193,0)</f>
        <v>0</v>
      </c>
      <c r="BH193" s="111">
        <f>IF(U193="zníž. prenesená",N193,0)</f>
        <v>0</v>
      </c>
      <c r="BI193" s="111">
        <f>IF(U193="nulová",N193,0)</f>
        <v>0</v>
      </c>
      <c r="BJ193" s="20" t="s">
        <v>151</v>
      </c>
      <c r="BK193" s="176">
        <f>ROUND(L193*K193,3)</f>
        <v>0</v>
      </c>
      <c r="BL193" s="20" t="s">
        <v>250</v>
      </c>
      <c r="BM193" s="20" t="s">
        <v>605</v>
      </c>
    </row>
    <row r="194" spans="2:65" s="10" customFormat="1" ht="38.25" customHeight="1">
      <c r="B194" s="177"/>
      <c r="C194" s="178"/>
      <c r="D194" s="178"/>
      <c r="E194" s="179" t="s">
        <v>21</v>
      </c>
      <c r="F194" s="268" t="s">
        <v>257</v>
      </c>
      <c r="G194" s="269"/>
      <c r="H194" s="269"/>
      <c r="I194" s="269"/>
      <c r="J194" s="178"/>
      <c r="K194" s="179" t="s">
        <v>21</v>
      </c>
      <c r="L194" s="178"/>
      <c r="M194" s="178"/>
      <c r="N194" s="178"/>
      <c r="O194" s="178"/>
      <c r="P194" s="178"/>
      <c r="Q194" s="178"/>
      <c r="R194" s="180"/>
      <c r="T194" s="181"/>
      <c r="U194" s="178"/>
      <c r="V194" s="178"/>
      <c r="W194" s="178"/>
      <c r="X194" s="178"/>
      <c r="Y194" s="178"/>
      <c r="Z194" s="178"/>
      <c r="AA194" s="182"/>
      <c r="AT194" s="183" t="s">
        <v>180</v>
      </c>
      <c r="AU194" s="183" t="s">
        <v>83</v>
      </c>
      <c r="AV194" s="10" t="s">
        <v>83</v>
      </c>
      <c r="AW194" s="10" t="s">
        <v>6</v>
      </c>
      <c r="AX194" s="10" t="s">
        <v>75</v>
      </c>
      <c r="AY194" s="183" t="s">
        <v>172</v>
      </c>
    </row>
    <row r="195" spans="2:65" s="11" customFormat="1" ht="16.5" customHeight="1">
      <c r="B195" s="184"/>
      <c r="C195" s="185"/>
      <c r="D195" s="185"/>
      <c r="E195" s="186" t="s">
        <v>21</v>
      </c>
      <c r="F195" s="272" t="s">
        <v>83</v>
      </c>
      <c r="G195" s="273"/>
      <c r="H195" s="273"/>
      <c r="I195" s="273"/>
      <c r="J195" s="185"/>
      <c r="K195" s="187">
        <v>1</v>
      </c>
      <c r="L195" s="185"/>
      <c r="M195" s="185"/>
      <c r="N195" s="185"/>
      <c r="O195" s="185"/>
      <c r="P195" s="185"/>
      <c r="Q195" s="185"/>
      <c r="R195" s="188"/>
      <c r="T195" s="189"/>
      <c r="U195" s="185"/>
      <c r="V195" s="185"/>
      <c r="W195" s="185"/>
      <c r="X195" s="185"/>
      <c r="Y195" s="185"/>
      <c r="Z195" s="185"/>
      <c r="AA195" s="190"/>
      <c r="AT195" s="191" t="s">
        <v>180</v>
      </c>
      <c r="AU195" s="191" t="s">
        <v>83</v>
      </c>
      <c r="AV195" s="11" t="s">
        <v>151</v>
      </c>
      <c r="AW195" s="11" t="s">
        <v>6</v>
      </c>
      <c r="AX195" s="11" t="s">
        <v>83</v>
      </c>
      <c r="AY195" s="191" t="s">
        <v>172</v>
      </c>
    </row>
    <row r="196" spans="2:65" s="1" customFormat="1" ht="25.5" customHeight="1">
      <c r="B196" s="36"/>
      <c r="C196" s="168" t="s">
        <v>358</v>
      </c>
      <c r="D196" s="168" t="s">
        <v>173</v>
      </c>
      <c r="E196" s="169" t="s">
        <v>259</v>
      </c>
      <c r="F196" s="264" t="s">
        <v>260</v>
      </c>
      <c r="G196" s="264"/>
      <c r="H196" s="264"/>
      <c r="I196" s="264"/>
      <c r="J196" s="170" t="s">
        <v>249</v>
      </c>
      <c r="K196" s="171">
        <v>1</v>
      </c>
      <c r="L196" s="265">
        <v>0</v>
      </c>
      <c r="M196" s="266"/>
      <c r="N196" s="267">
        <f>ROUND(L196*K196,3)</f>
        <v>0</v>
      </c>
      <c r="O196" s="267"/>
      <c r="P196" s="267"/>
      <c r="Q196" s="267"/>
      <c r="R196" s="38"/>
      <c r="T196" s="173" t="s">
        <v>21</v>
      </c>
      <c r="U196" s="45" t="s">
        <v>42</v>
      </c>
      <c r="V196" s="37"/>
      <c r="W196" s="174">
        <f>V196*K196</f>
        <v>0</v>
      </c>
      <c r="X196" s="174">
        <v>0</v>
      </c>
      <c r="Y196" s="174">
        <f>X196*K196</f>
        <v>0</v>
      </c>
      <c r="Z196" s="174">
        <v>0</v>
      </c>
      <c r="AA196" s="175">
        <f>Z196*K196</f>
        <v>0</v>
      </c>
      <c r="AR196" s="20" t="s">
        <v>250</v>
      </c>
      <c r="AT196" s="20" t="s">
        <v>173</v>
      </c>
      <c r="AU196" s="20" t="s">
        <v>83</v>
      </c>
      <c r="AY196" s="20" t="s">
        <v>172</v>
      </c>
      <c r="BE196" s="111">
        <f>IF(U196="základná",N196,0)</f>
        <v>0</v>
      </c>
      <c r="BF196" s="111">
        <f>IF(U196="znížená",N196,0)</f>
        <v>0</v>
      </c>
      <c r="BG196" s="111">
        <f>IF(U196="zákl. prenesená",N196,0)</f>
        <v>0</v>
      </c>
      <c r="BH196" s="111">
        <f>IF(U196="zníž. prenesená",N196,0)</f>
        <v>0</v>
      </c>
      <c r="BI196" s="111">
        <f>IF(U196="nulová",N196,0)</f>
        <v>0</v>
      </c>
      <c r="BJ196" s="20" t="s">
        <v>151</v>
      </c>
      <c r="BK196" s="176">
        <f>ROUND(L196*K196,3)</f>
        <v>0</v>
      </c>
      <c r="BL196" s="20" t="s">
        <v>250</v>
      </c>
      <c r="BM196" s="20" t="s">
        <v>606</v>
      </c>
    </row>
    <row r="197" spans="2:65" s="10" customFormat="1" ht="25.5" customHeight="1">
      <c r="B197" s="177"/>
      <c r="C197" s="178"/>
      <c r="D197" s="178"/>
      <c r="E197" s="179" t="s">
        <v>21</v>
      </c>
      <c r="F197" s="268" t="s">
        <v>262</v>
      </c>
      <c r="G197" s="269"/>
      <c r="H197" s="269"/>
      <c r="I197" s="269"/>
      <c r="J197" s="178"/>
      <c r="K197" s="179" t="s">
        <v>21</v>
      </c>
      <c r="L197" s="178"/>
      <c r="M197" s="178"/>
      <c r="N197" s="178"/>
      <c r="O197" s="178"/>
      <c r="P197" s="178"/>
      <c r="Q197" s="178"/>
      <c r="R197" s="180"/>
      <c r="T197" s="181"/>
      <c r="U197" s="178"/>
      <c r="V197" s="178"/>
      <c r="W197" s="178"/>
      <c r="X197" s="178"/>
      <c r="Y197" s="178"/>
      <c r="Z197" s="178"/>
      <c r="AA197" s="182"/>
      <c r="AT197" s="183" t="s">
        <v>180</v>
      </c>
      <c r="AU197" s="183" t="s">
        <v>83</v>
      </c>
      <c r="AV197" s="10" t="s">
        <v>83</v>
      </c>
      <c r="AW197" s="10" t="s">
        <v>6</v>
      </c>
      <c r="AX197" s="10" t="s">
        <v>75</v>
      </c>
      <c r="AY197" s="183" t="s">
        <v>172</v>
      </c>
    </row>
    <row r="198" spans="2:65" s="11" customFormat="1" ht="16.5" customHeight="1">
      <c r="B198" s="184"/>
      <c r="C198" s="185"/>
      <c r="D198" s="185"/>
      <c r="E198" s="186" t="s">
        <v>21</v>
      </c>
      <c r="F198" s="272" t="s">
        <v>83</v>
      </c>
      <c r="G198" s="273"/>
      <c r="H198" s="273"/>
      <c r="I198" s="273"/>
      <c r="J198" s="185"/>
      <c r="K198" s="187">
        <v>1</v>
      </c>
      <c r="L198" s="185"/>
      <c r="M198" s="185"/>
      <c r="N198" s="185"/>
      <c r="O198" s="185"/>
      <c r="P198" s="185"/>
      <c r="Q198" s="185"/>
      <c r="R198" s="188"/>
      <c r="T198" s="189"/>
      <c r="U198" s="185"/>
      <c r="V198" s="185"/>
      <c r="W198" s="185"/>
      <c r="X198" s="185"/>
      <c r="Y198" s="185"/>
      <c r="Z198" s="185"/>
      <c r="AA198" s="190"/>
      <c r="AT198" s="191" t="s">
        <v>180</v>
      </c>
      <c r="AU198" s="191" t="s">
        <v>83</v>
      </c>
      <c r="AV198" s="11" t="s">
        <v>151</v>
      </c>
      <c r="AW198" s="11" t="s">
        <v>6</v>
      </c>
      <c r="AX198" s="11" t="s">
        <v>83</v>
      </c>
      <c r="AY198" s="191" t="s">
        <v>172</v>
      </c>
    </row>
    <row r="199" spans="2:65" s="1" customFormat="1" ht="16.5" customHeight="1">
      <c r="B199" s="36"/>
      <c r="C199" s="168" t="s">
        <v>362</v>
      </c>
      <c r="D199" s="168" t="s">
        <v>173</v>
      </c>
      <c r="E199" s="169" t="s">
        <v>264</v>
      </c>
      <c r="F199" s="264" t="s">
        <v>265</v>
      </c>
      <c r="G199" s="264"/>
      <c r="H199" s="264"/>
      <c r="I199" s="264"/>
      <c r="J199" s="170" t="s">
        <v>249</v>
      </c>
      <c r="K199" s="171">
        <v>1</v>
      </c>
      <c r="L199" s="265">
        <v>0</v>
      </c>
      <c r="M199" s="266"/>
      <c r="N199" s="267">
        <f>ROUND(L199*K199,3)</f>
        <v>0</v>
      </c>
      <c r="O199" s="267"/>
      <c r="P199" s="267"/>
      <c r="Q199" s="267"/>
      <c r="R199" s="38"/>
      <c r="T199" s="173" t="s">
        <v>21</v>
      </c>
      <c r="U199" s="45" t="s">
        <v>42</v>
      </c>
      <c r="V199" s="37"/>
      <c r="W199" s="174">
        <f>V199*K199</f>
        <v>0</v>
      </c>
      <c r="X199" s="174">
        <v>0</v>
      </c>
      <c r="Y199" s="174">
        <f>X199*K199</f>
        <v>0</v>
      </c>
      <c r="Z199" s="174">
        <v>0</v>
      </c>
      <c r="AA199" s="175">
        <f>Z199*K199</f>
        <v>0</v>
      </c>
      <c r="AR199" s="20" t="s">
        <v>250</v>
      </c>
      <c r="AT199" s="20" t="s">
        <v>173</v>
      </c>
      <c r="AU199" s="20" t="s">
        <v>83</v>
      </c>
      <c r="AY199" s="20" t="s">
        <v>172</v>
      </c>
      <c r="BE199" s="111">
        <f>IF(U199="základná",N199,0)</f>
        <v>0</v>
      </c>
      <c r="BF199" s="111">
        <f>IF(U199="znížená",N199,0)</f>
        <v>0</v>
      </c>
      <c r="BG199" s="111">
        <f>IF(U199="zákl. prenesená",N199,0)</f>
        <v>0</v>
      </c>
      <c r="BH199" s="111">
        <f>IF(U199="zníž. prenesená",N199,0)</f>
        <v>0</v>
      </c>
      <c r="BI199" s="111">
        <f>IF(U199="nulová",N199,0)</f>
        <v>0</v>
      </c>
      <c r="BJ199" s="20" t="s">
        <v>151</v>
      </c>
      <c r="BK199" s="176">
        <f>ROUND(L199*K199,3)</f>
        <v>0</v>
      </c>
      <c r="BL199" s="20" t="s">
        <v>250</v>
      </c>
      <c r="BM199" s="20" t="s">
        <v>607</v>
      </c>
    </row>
    <row r="200" spans="2:65" s="10" customFormat="1" ht="25.5" customHeight="1">
      <c r="B200" s="177"/>
      <c r="C200" s="178"/>
      <c r="D200" s="178"/>
      <c r="E200" s="179" t="s">
        <v>21</v>
      </c>
      <c r="F200" s="268" t="s">
        <v>267</v>
      </c>
      <c r="G200" s="269"/>
      <c r="H200" s="269"/>
      <c r="I200" s="269"/>
      <c r="J200" s="178"/>
      <c r="K200" s="179" t="s">
        <v>21</v>
      </c>
      <c r="L200" s="178"/>
      <c r="M200" s="178"/>
      <c r="N200" s="178"/>
      <c r="O200" s="178"/>
      <c r="P200" s="178"/>
      <c r="Q200" s="178"/>
      <c r="R200" s="180"/>
      <c r="T200" s="181"/>
      <c r="U200" s="178"/>
      <c r="V200" s="178"/>
      <c r="W200" s="178"/>
      <c r="X200" s="178"/>
      <c r="Y200" s="178"/>
      <c r="Z200" s="178"/>
      <c r="AA200" s="182"/>
      <c r="AT200" s="183" t="s">
        <v>180</v>
      </c>
      <c r="AU200" s="183" t="s">
        <v>83</v>
      </c>
      <c r="AV200" s="10" t="s">
        <v>83</v>
      </c>
      <c r="AW200" s="10" t="s">
        <v>6</v>
      </c>
      <c r="AX200" s="10" t="s">
        <v>75</v>
      </c>
      <c r="AY200" s="183" t="s">
        <v>172</v>
      </c>
    </row>
    <row r="201" spans="2:65" s="11" customFormat="1" ht="16.5" customHeight="1">
      <c r="B201" s="184"/>
      <c r="C201" s="185"/>
      <c r="D201" s="185"/>
      <c r="E201" s="186" t="s">
        <v>21</v>
      </c>
      <c r="F201" s="272" t="s">
        <v>83</v>
      </c>
      <c r="G201" s="273"/>
      <c r="H201" s="273"/>
      <c r="I201" s="273"/>
      <c r="J201" s="185"/>
      <c r="K201" s="187">
        <v>1</v>
      </c>
      <c r="L201" s="185"/>
      <c r="M201" s="185"/>
      <c r="N201" s="185"/>
      <c r="O201" s="185"/>
      <c r="P201" s="185"/>
      <c r="Q201" s="185"/>
      <c r="R201" s="188"/>
      <c r="T201" s="189"/>
      <c r="U201" s="185"/>
      <c r="V201" s="185"/>
      <c r="W201" s="185"/>
      <c r="X201" s="185"/>
      <c r="Y201" s="185"/>
      <c r="Z201" s="185"/>
      <c r="AA201" s="190"/>
      <c r="AT201" s="191" t="s">
        <v>180</v>
      </c>
      <c r="AU201" s="191" t="s">
        <v>83</v>
      </c>
      <c r="AV201" s="11" t="s">
        <v>151</v>
      </c>
      <c r="AW201" s="11" t="s">
        <v>6</v>
      </c>
      <c r="AX201" s="11" t="s">
        <v>83</v>
      </c>
      <c r="AY201" s="191" t="s">
        <v>172</v>
      </c>
    </row>
    <row r="202" spans="2:65" s="1" customFormat="1" ht="49.9" customHeight="1">
      <c r="B202" s="36"/>
      <c r="C202" s="37"/>
      <c r="D202" s="159" t="s">
        <v>268</v>
      </c>
      <c r="E202" s="37"/>
      <c r="F202" s="37"/>
      <c r="G202" s="37"/>
      <c r="H202" s="37"/>
      <c r="I202" s="37"/>
      <c r="J202" s="37"/>
      <c r="K202" s="37"/>
      <c r="L202" s="37"/>
      <c r="M202" s="37"/>
      <c r="N202" s="282">
        <f t="shared" ref="N202:N207" si="5">BK202</f>
        <v>0</v>
      </c>
      <c r="O202" s="283"/>
      <c r="P202" s="283"/>
      <c r="Q202" s="283"/>
      <c r="R202" s="38"/>
      <c r="T202" s="144"/>
      <c r="U202" s="37"/>
      <c r="V202" s="37"/>
      <c r="W202" s="37"/>
      <c r="X202" s="37"/>
      <c r="Y202" s="37"/>
      <c r="Z202" s="37"/>
      <c r="AA202" s="79"/>
      <c r="AT202" s="20" t="s">
        <v>74</v>
      </c>
      <c r="AU202" s="20" t="s">
        <v>75</v>
      </c>
      <c r="AY202" s="20" t="s">
        <v>269</v>
      </c>
      <c r="BK202" s="176">
        <f>SUM(BK203:BK207)</f>
        <v>0</v>
      </c>
    </row>
    <row r="203" spans="2:65" s="1" customFormat="1" ht="22.35" customHeight="1">
      <c r="B203" s="36"/>
      <c r="C203" s="192" t="s">
        <v>21</v>
      </c>
      <c r="D203" s="192" t="s">
        <v>173</v>
      </c>
      <c r="E203" s="193" t="s">
        <v>21</v>
      </c>
      <c r="F203" s="276" t="s">
        <v>21</v>
      </c>
      <c r="G203" s="276"/>
      <c r="H203" s="276"/>
      <c r="I203" s="276"/>
      <c r="J203" s="194" t="s">
        <v>21</v>
      </c>
      <c r="K203" s="172"/>
      <c r="L203" s="265"/>
      <c r="M203" s="267"/>
      <c r="N203" s="267">
        <f t="shared" si="5"/>
        <v>0</v>
      </c>
      <c r="O203" s="267"/>
      <c r="P203" s="267"/>
      <c r="Q203" s="267"/>
      <c r="R203" s="38"/>
      <c r="T203" s="173" t="s">
        <v>21</v>
      </c>
      <c r="U203" s="195" t="s">
        <v>42</v>
      </c>
      <c r="V203" s="37"/>
      <c r="W203" s="37"/>
      <c r="X203" s="37"/>
      <c r="Y203" s="37"/>
      <c r="Z203" s="37"/>
      <c r="AA203" s="79"/>
      <c r="AT203" s="20" t="s">
        <v>269</v>
      </c>
      <c r="AU203" s="20" t="s">
        <v>83</v>
      </c>
      <c r="AY203" s="20" t="s">
        <v>269</v>
      </c>
      <c r="BE203" s="111">
        <f>IF(U203="základná",N203,0)</f>
        <v>0</v>
      </c>
      <c r="BF203" s="111">
        <f>IF(U203="znížená",N203,0)</f>
        <v>0</v>
      </c>
      <c r="BG203" s="111">
        <f>IF(U203="zákl. prenesená",N203,0)</f>
        <v>0</v>
      </c>
      <c r="BH203" s="111">
        <f>IF(U203="zníž. prenesená",N203,0)</f>
        <v>0</v>
      </c>
      <c r="BI203" s="111">
        <f>IF(U203="nulová",N203,0)</f>
        <v>0</v>
      </c>
      <c r="BJ203" s="20" t="s">
        <v>151</v>
      </c>
      <c r="BK203" s="176">
        <f>L203*K203</f>
        <v>0</v>
      </c>
    </row>
    <row r="204" spans="2:65" s="1" customFormat="1" ht="22.35" customHeight="1">
      <c r="B204" s="36"/>
      <c r="C204" s="192" t="s">
        <v>21</v>
      </c>
      <c r="D204" s="192" t="s">
        <v>173</v>
      </c>
      <c r="E204" s="193" t="s">
        <v>21</v>
      </c>
      <c r="F204" s="276" t="s">
        <v>21</v>
      </c>
      <c r="G204" s="276"/>
      <c r="H204" s="276"/>
      <c r="I204" s="276"/>
      <c r="J204" s="194" t="s">
        <v>21</v>
      </c>
      <c r="K204" s="172"/>
      <c r="L204" s="265"/>
      <c r="M204" s="267"/>
      <c r="N204" s="267">
        <f t="shared" si="5"/>
        <v>0</v>
      </c>
      <c r="O204" s="267"/>
      <c r="P204" s="267"/>
      <c r="Q204" s="267"/>
      <c r="R204" s="38"/>
      <c r="T204" s="173" t="s">
        <v>21</v>
      </c>
      <c r="U204" s="195" t="s">
        <v>42</v>
      </c>
      <c r="V204" s="37"/>
      <c r="W204" s="37"/>
      <c r="X204" s="37"/>
      <c r="Y204" s="37"/>
      <c r="Z204" s="37"/>
      <c r="AA204" s="79"/>
      <c r="AT204" s="20" t="s">
        <v>269</v>
      </c>
      <c r="AU204" s="20" t="s">
        <v>83</v>
      </c>
      <c r="AY204" s="20" t="s">
        <v>269</v>
      </c>
      <c r="BE204" s="111">
        <f>IF(U204="základná",N204,0)</f>
        <v>0</v>
      </c>
      <c r="BF204" s="111">
        <f>IF(U204="znížená",N204,0)</f>
        <v>0</v>
      </c>
      <c r="BG204" s="111">
        <f>IF(U204="zákl. prenesená",N204,0)</f>
        <v>0</v>
      </c>
      <c r="BH204" s="111">
        <f>IF(U204="zníž. prenesená",N204,0)</f>
        <v>0</v>
      </c>
      <c r="BI204" s="111">
        <f>IF(U204="nulová",N204,0)</f>
        <v>0</v>
      </c>
      <c r="BJ204" s="20" t="s">
        <v>151</v>
      </c>
      <c r="BK204" s="176">
        <f>L204*K204</f>
        <v>0</v>
      </c>
    </row>
    <row r="205" spans="2:65" s="1" customFormat="1" ht="22.35" customHeight="1">
      <c r="B205" s="36"/>
      <c r="C205" s="192" t="s">
        <v>21</v>
      </c>
      <c r="D205" s="192" t="s">
        <v>173</v>
      </c>
      <c r="E205" s="193" t="s">
        <v>21</v>
      </c>
      <c r="F205" s="276" t="s">
        <v>21</v>
      </c>
      <c r="G205" s="276"/>
      <c r="H205" s="276"/>
      <c r="I205" s="276"/>
      <c r="J205" s="194" t="s">
        <v>21</v>
      </c>
      <c r="K205" s="172"/>
      <c r="L205" s="265"/>
      <c r="M205" s="267"/>
      <c r="N205" s="267">
        <f t="shared" si="5"/>
        <v>0</v>
      </c>
      <c r="O205" s="267"/>
      <c r="P205" s="267"/>
      <c r="Q205" s="267"/>
      <c r="R205" s="38"/>
      <c r="T205" s="173" t="s">
        <v>21</v>
      </c>
      <c r="U205" s="195" t="s">
        <v>42</v>
      </c>
      <c r="V205" s="37"/>
      <c r="W205" s="37"/>
      <c r="X205" s="37"/>
      <c r="Y205" s="37"/>
      <c r="Z205" s="37"/>
      <c r="AA205" s="79"/>
      <c r="AT205" s="20" t="s">
        <v>269</v>
      </c>
      <c r="AU205" s="20" t="s">
        <v>83</v>
      </c>
      <c r="AY205" s="20" t="s">
        <v>269</v>
      </c>
      <c r="BE205" s="111">
        <f>IF(U205="základná",N205,0)</f>
        <v>0</v>
      </c>
      <c r="BF205" s="111">
        <f>IF(U205="znížená",N205,0)</f>
        <v>0</v>
      </c>
      <c r="BG205" s="111">
        <f>IF(U205="zákl. prenesená",N205,0)</f>
        <v>0</v>
      </c>
      <c r="BH205" s="111">
        <f>IF(U205="zníž. prenesená",N205,0)</f>
        <v>0</v>
      </c>
      <c r="BI205" s="111">
        <f>IF(U205="nulová",N205,0)</f>
        <v>0</v>
      </c>
      <c r="BJ205" s="20" t="s">
        <v>151</v>
      </c>
      <c r="BK205" s="176">
        <f>L205*K205</f>
        <v>0</v>
      </c>
    </row>
    <row r="206" spans="2:65" s="1" customFormat="1" ht="22.35" customHeight="1">
      <c r="B206" s="36"/>
      <c r="C206" s="192" t="s">
        <v>21</v>
      </c>
      <c r="D206" s="192" t="s">
        <v>173</v>
      </c>
      <c r="E206" s="193" t="s">
        <v>21</v>
      </c>
      <c r="F206" s="276" t="s">
        <v>21</v>
      </c>
      <c r="G206" s="276"/>
      <c r="H206" s="276"/>
      <c r="I206" s="276"/>
      <c r="J206" s="194" t="s">
        <v>21</v>
      </c>
      <c r="K206" s="172"/>
      <c r="L206" s="265"/>
      <c r="M206" s="267"/>
      <c r="N206" s="267">
        <f t="shared" si="5"/>
        <v>0</v>
      </c>
      <c r="O206" s="267"/>
      <c r="P206" s="267"/>
      <c r="Q206" s="267"/>
      <c r="R206" s="38"/>
      <c r="T206" s="173" t="s">
        <v>21</v>
      </c>
      <c r="U206" s="195" t="s">
        <v>42</v>
      </c>
      <c r="V206" s="37"/>
      <c r="W206" s="37"/>
      <c r="X206" s="37"/>
      <c r="Y206" s="37"/>
      <c r="Z206" s="37"/>
      <c r="AA206" s="79"/>
      <c r="AT206" s="20" t="s">
        <v>269</v>
      </c>
      <c r="AU206" s="20" t="s">
        <v>83</v>
      </c>
      <c r="AY206" s="20" t="s">
        <v>269</v>
      </c>
      <c r="BE206" s="111">
        <f>IF(U206="základná",N206,0)</f>
        <v>0</v>
      </c>
      <c r="BF206" s="111">
        <f>IF(U206="znížená",N206,0)</f>
        <v>0</v>
      </c>
      <c r="BG206" s="111">
        <f>IF(U206="zákl. prenesená",N206,0)</f>
        <v>0</v>
      </c>
      <c r="BH206" s="111">
        <f>IF(U206="zníž. prenesená",N206,0)</f>
        <v>0</v>
      </c>
      <c r="BI206" s="111">
        <f>IF(U206="nulová",N206,0)</f>
        <v>0</v>
      </c>
      <c r="BJ206" s="20" t="s">
        <v>151</v>
      </c>
      <c r="BK206" s="176">
        <f>L206*K206</f>
        <v>0</v>
      </c>
    </row>
    <row r="207" spans="2:65" s="1" customFormat="1" ht="22.35" customHeight="1">
      <c r="B207" s="36"/>
      <c r="C207" s="192" t="s">
        <v>21</v>
      </c>
      <c r="D207" s="192" t="s">
        <v>173</v>
      </c>
      <c r="E207" s="193" t="s">
        <v>21</v>
      </c>
      <c r="F207" s="276" t="s">
        <v>21</v>
      </c>
      <c r="G207" s="276"/>
      <c r="H207" s="276"/>
      <c r="I207" s="276"/>
      <c r="J207" s="194" t="s">
        <v>21</v>
      </c>
      <c r="K207" s="172"/>
      <c r="L207" s="265"/>
      <c r="M207" s="267"/>
      <c r="N207" s="267">
        <f t="shared" si="5"/>
        <v>0</v>
      </c>
      <c r="O207" s="267"/>
      <c r="P207" s="267"/>
      <c r="Q207" s="267"/>
      <c r="R207" s="38"/>
      <c r="T207" s="173" t="s">
        <v>21</v>
      </c>
      <c r="U207" s="195" t="s">
        <v>42</v>
      </c>
      <c r="V207" s="57"/>
      <c r="W207" s="57"/>
      <c r="X207" s="57"/>
      <c r="Y207" s="57"/>
      <c r="Z207" s="57"/>
      <c r="AA207" s="59"/>
      <c r="AT207" s="20" t="s">
        <v>269</v>
      </c>
      <c r="AU207" s="20" t="s">
        <v>83</v>
      </c>
      <c r="AY207" s="20" t="s">
        <v>269</v>
      </c>
      <c r="BE207" s="111">
        <f>IF(U207="základná",N207,0)</f>
        <v>0</v>
      </c>
      <c r="BF207" s="111">
        <f>IF(U207="znížená",N207,0)</f>
        <v>0</v>
      </c>
      <c r="BG207" s="111">
        <f>IF(U207="zákl. prenesená",N207,0)</f>
        <v>0</v>
      </c>
      <c r="BH207" s="111">
        <f>IF(U207="zníž. prenesená",N207,0)</f>
        <v>0</v>
      </c>
      <c r="BI207" s="111">
        <f>IF(U207="nulová",N207,0)</f>
        <v>0</v>
      </c>
      <c r="BJ207" s="20" t="s">
        <v>151</v>
      </c>
      <c r="BK207" s="176">
        <f>L207*K207</f>
        <v>0</v>
      </c>
    </row>
    <row r="208" spans="2:65" s="1" customFormat="1" ht="6.95" customHeight="1">
      <c r="B208" s="60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2"/>
    </row>
  </sheetData>
  <sheetProtection algorithmName="SHA-512" hashValue="QsnyyOU7bhJ4X7mHG/MYGQNtebB9zuT5LZamlZd/z9JrzZxwfNvEiAiDBE4nrhXSVNmfATm3XQYPvMoyvDlxDQ==" saltValue="C3d6UQVHHTOZWF/E709NEwdphtiQZK6STmGEw0dzYHlvsVqPBp0QctxecTCDi6uOIDOUejJcqO7HyYiYNRt6zQ==" spinCount="10" sheet="1" objects="1" scenarios="1" formatColumns="0" formatRows="0"/>
  <mergeCells count="209">
    <mergeCell ref="H1:K1"/>
    <mergeCell ref="S2:AC2"/>
    <mergeCell ref="F206:I206"/>
    <mergeCell ref="L206:M206"/>
    <mergeCell ref="N206:Q206"/>
    <mergeCell ref="F207:I207"/>
    <mergeCell ref="L207:M207"/>
    <mergeCell ref="N207:Q207"/>
    <mergeCell ref="N125:Q125"/>
    <mergeCell ref="N126:Q126"/>
    <mergeCell ref="N127:Q127"/>
    <mergeCell ref="N135:Q135"/>
    <mergeCell ref="N141:Q141"/>
    <mergeCell ref="N145:Q145"/>
    <mergeCell ref="N157:Q157"/>
    <mergeCell ref="N184:Q184"/>
    <mergeCell ref="N185:Q185"/>
    <mergeCell ref="N189:Q189"/>
    <mergeCell ref="N202:Q202"/>
    <mergeCell ref="F200:I200"/>
    <mergeCell ref="F201:I201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194:I194"/>
    <mergeCell ref="F195:I195"/>
    <mergeCell ref="F196:I196"/>
    <mergeCell ref="L196:M196"/>
    <mergeCell ref="N196:Q196"/>
    <mergeCell ref="F197:I197"/>
    <mergeCell ref="F198:I198"/>
    <mergeCell ref="F199:I199"/>
    <mergeCell ref="L199:M199"/>
    <mergeCell ref="N199:Q199"/>
    <mergeCell ref="F187:I187"/>
    <mergeCell ref="F188:I188"/>
    <mergeCell ref="F190:I190"/>
    <mergeCell ref="L190:M190"/>
    <mergeCell ref="N190:Q190"/>
    <mergeCell ref="F191:I191"/>
    <mergeCell ref="F192:I192"/>
    <mergeCell ref="F193:I193"/>
    <mergeCell ref="L193:M193"/>
    <mergeCell ref="N193:Q193"/>
    <mergeCell ref="F179:I179"/>
    <mergeCell ref="F180:I180"/>
    <mergeCell ref="F181:I181"/>
    <mergeCell ref="L181:M181"/>
    <mergeCell ref="N181:Q181"/>
    <mergeCell ref="F182:I182"/>
    <mergeCell ref="F183:I183"/>
    <mergeCell ref="F186:I186"/>
    <mergeCell ref="L186:M186"/>
    <mergeCell ref="N186:Q186"/>
    <mergeCell ref="F174:I174"/>
    <mergeCell ref="F175:I175"/>
    <mergeCell ref="L175:M175"/>
    <mergeCell ref="N175:Q175"/>
    <mergeCell ref="F176:I176"/>
    <mergeCell ref="F177:I177"/>
    <mergeCell ref="F178:I178"/>
    <mergeCell ref="L178:M178"/>
    <mergeCell ref="N178:Q178"/>
    <mergeCell ref="F169:I169"/>
    <mergeCell ref="L169:M169"/>
    <mergeCell ref="N169:Q169"/>
    <mergeCell ref="F170:I170"/>
    <mergeCell ref="F171:I171"/>
    <mergeCell ref="F172:I172"/>
    <mergeCell ref="L172:M172"/>
    <mergeCell ref="N172:Q172"/>
    <mergeCell ref="F173:I173"/>
    <mergeCell ref="F163:I163"/>
    <mergeCell ref="F164:I164"/>
    <mergeCell ref="F165:I165"/>
    <mergeCell ref="F166:I166"/>
    <mergeCell ref="L166:M166"/>
    <mergeCell ref="N166:Q166"/>
    <mergeCell ref="F167:I167"/>
    <mergeCell ref="F168:I168"/>
    <mergeCell ref="L168:M168"/>
    <mergeCell ref="N168:Q168"/>
    <mergeCell ref="F158:I158"/>
    <mergeCell ref="L158:M158"/>
    <mergeCell ref="N158:Q158"/>
    <mergeCell ref="F159:I159"/>
    <mergeCell ref="F160:I160"/>
    <mergeCell ref="F161:I161"/>
    <mergeCell ref="F162:I162"/>
    <mergeCell ref="L162:M162"/>
    <mergeCell ref="N162:Q162"/>
    <mergeCell ref="F150:I150"/>
    <mergeCell ref="F151:I151"/>
    <mergeCell ref="F152:I152"/>
    <mergeCell ref="F153:I153"/>
    <mergeCell ref="L153:M153"/>
    <mergeCell ref="N153:Q153"/>
    <mergeCell ref="F154:I154"/>
    <mergeCell ref="F155:I155"/>
    <mergeCell ref="F156:I156"/>
    <mergeCell ref="F143:I143"/>
    <mergeCell ref="F144:I144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37:I137"/>
    <mergeCell ref="F138:I138"/>
    <mergeCell ref="F139:I139"/>
    <mergeCell ref="F140:I140"/>
    <mergeCell ref="L140:M140"/>
    <mergeCell ref="N140:Q140"/>
    <mergeCell ref="F142:I142"/>
    <mergeCell ref="L142:M142"/>
    <mergeCell ref="N142:Q142"/>
    <mergeCell ref="F131:I131"/>
    <mergeCell ref="L131:M131"/>
    <mergeCell ref="N131:Q131"/>
    <mergeCell ref="F132:I132"/>
    <mergeCell ref="F133:I133"/>
    <mergeCell ref="F134:I134"/>
    <mergeCell ref="F136:I136"/>
    <mergeCell ref="L136:M136"/>
    <mergeCell ref="N136:Q136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0:I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03:D208">
      <formula1>"K, M"</formula1>
    </dataValidation>
    <dataValidation type="list" allowBlank="1" showInputMessage="1" showErrorMessage="1" error="Povolené sú hodnoty základná, znížená, nulová." sqref="U203:U208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114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608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N100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ROUND((((SUM(BE100:BE107)+SUM(BE125:BE216))+SUM(BE218:BE222))),2)</f>
        <v>0</v>
      </c>
      <c r="I32" s="245"/>
      <c r="J32" s="245"/>
      <c r="K32" s="37"/>
      <c r="L32" s="37"/>
      <c r="M32" s="251">
        <f>ROUND(((ROUND((SUM(BE100:BE107)+SUM(BE125:BE216)), 2)*F32)+SUM(BE218:BE222)*F32),2)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ROUND((((SUM(BF100:BF107)+SUM(BF125:BF216))+SUM(BF218:BF222))),2)</f>
        <v>0</v>
      </c>
      <c r="I33" s="245"/>
      <c r="J33" s="245"/>
      <c r="K33" s="37"/>
      <c r="L33" s="37"/>
      <c r="M33" s="251">
        <f>ROUND(((ROUND((SUM(BF100:BF107)+SUM(BF125:BF216)), 2)*F33)+SUM(BF218:BF222)*F33),2)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ROUND((((SUM(BG100:BG107)+SUM(BG125:BG216))+SUM(BG218:BG222))),2)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ROUND((((SUM(BH100:BH107)+SUM(BH125:BH216))+SUM(BH218:BH222))),2)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ROUND((((SUM(BI100:BI107)+SUM(BI125:BI216))+SUM(BI218:BI222))),2)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584051 - SO M 584-051 Most cez potok Bystrianka v obci Bystá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N125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N126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N127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271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N143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142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N154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144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N163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N175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272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N199</f>
        <v>0</v>
      </c>
      <c r="O95" s="258"/>
      <c r="P95" s="258"/>
      <c r="Q95" s="258"/>
      <c r="R95" s="135"/>
      <c r="T95" s="136"/>
      <c r="U95" s="136"/>
    </row>
    <row r="96" spans="2:47" s="7" customFormat="1" ht="19.899999999999999" customHeight="1">
      <c r="B96" s="137"/>
      <c r="C96" s="138"/>
      <c r="D96" s="107" t="s">
        <v>273</v>
      </c>
      <c r="E96" s="138"/>
      <c r="F96" s="138"/>
      <c r="G96" s="138"/>
      <c r="H96" s="138"/>
      <c r="I96" s="138"/>
      <c r="J96" s="138"/>
      <c r="K96" s="138"/>
      <c r="L96" s="138"/>
      <c r="M96" s="138"/>
      <c r="N96" s="235">
        <f>N200</f>
        <v>0</v>
      </c>
      <c r="O96" s="259"/>
      <c r="P96" s="259"/>
      <c r="Q96" s="259"/>
      <c r="R96" s="139"/>
      <c r="T96" s="140"/>
      <c r="U96" s="140"/>
    </row>
    <row r="97" spans="2:65" s="6" customFormat="1" ht="24.95" customHeight="1">
      <c r="B97" s="132"/>
      <c r="C97" s="133"/>
      <c r="D97" s="134" t="s">
        <v>146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57">
        <f>N204</f>
        <v>0</v>
      </c>
      <c r="O97" s="258"/>
      <c r="P97" s="258"/>
      <c r="Q97" s="258"/>
      <c r="R97" s="135"/>
      <c r="T97" s="136"/>
      <c r="U97" s="136"/>
    </row>
    <row r="98" spans="2:65" s="6" customFormat="1" ht="21.75" customHeight="1">
      <c r="B98" s="132"/>
      <c r="C98" s="133"/>
      <c r="D98" s="134" t="s">
        <v>147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60">
        <f>N217</f>
        <v>0</v>
      </c>
      <c r="O98" s="258"/>
      <c r="P98" s="258"/>
      <c r="Q98" s="258"/>
      <c r="R98" s="135"/>
      <c r="T98" s="136"/>
      <c r="U98" s="136"/>
    </row>
    <row r="99" spans="2:65" s="1" customFormat="1" ht="21.75" customHeight="1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T99" s="130"/>
      <c r="U99" s="130"/>
    </row>
    <row r="100" spans="2:65" s="1" customFormat="1" ht="29.25" customHeight="1">
      <c r="B100" s="36"/>
      <c r="C100" s="131" t="s">
        <v>148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56">
        <f>ROUND(N101+N102+N103+N104+N105+N106,2)</f>
        <v>0</v>
      </c>
      <c r="O100" s="261"/>
      <c r="P100" s="261"/>
      <c r="Q100" s="261"/>
      <c r="R100" s="38"/>
      <c r="T100" s="141"/>
      <c r="U100" s="142" t="s">
        <v>39</v>
      </c>
    </row>
    <row r="101" spans="2:65" s="1" customFormat="1" ht="18" customHeight="1">
      <c r="B101" s="36"/>
      <c r="C101" s="37"/>
      <c r="D101" s="236" t="s">
        <v>149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ref="BE101:BE106" si="0">IF(U101="základná",N101,0)</f>
        <v>0</v>
      </c>
      <c r="BF101" s="147">
        <f t="shared" ref="BF101:BF106" si="1">IF(U101="znížená",N101,0)</f>
        <v>0</v>
      </c>
      <c r="BG101" s="147">
        <f t="shared" ref="BG101:BG106" si="2">IF(U101="zákl. prenesená",N101,0)</f>
        <v>0</v>
      </c>
      <c r="BH101" s="147">
        <f t="shared" ref="BH101:BH106" si="3">IF(U101="zníž. prenesená",N101,0)</f>
        <v>0</v>
      </c>
      <c r="BI101" s="147">
        <f t="shared" ref="BI101:BI106" si="4">IF(U101="nulová",N101,0)</f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152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153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154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155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107" t="s">
        <v>156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8"/>
      <c r="U106" s="149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157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3.5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T107" s="130"/>
      <c r="U107" s="130"/>
    </row>
    <row r="108" spans="2:65" s="1" customFormat="1" ht="29.25" customHeight="1">
      <c r="B108" s="36"/>
      <c r="C108" s="118" t="s">
        <v>125</v>
      </c>
      <c r="D108" s="119"/>
      <c r="E108" s="119"/>
      <c r="F108" s="119"/>
      <c r="G108" s="119"/>
      <c r="H108" s="119"/>
      <c r="I108" s="119"/>
      <c r="J108" s="119"/>
      <c r="K108" s="119"/>
      <c r="L108" s="240">
        <f>ROUND(SUM(N88+N100),2)</f>
        <v>0</v>
      </c>
      <c r="M108" s="240"/>
      <c r="N108" s="240"/>
      <c r="O108" s="240"/>
      <c r="P108" s="240"/>
      <c r="Q108" s="240"/>
      <c r="R108" s="38"/>
      <c r="T108" s="130"/>
      <c r="U108" s="130"/>
    </row>
    <row r="109" spans="2:65" s="1" customFormat="1" ht="6.95" customHeight="1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2"/>
      <c r="T109" s="130"/>
      <c r="U109" s="130"/>
    </row>
    <row r="113" spans="2:65" s="1" customFormat="1" ht="6.95" customHeight="1"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5"/>
    </row>
    <row r="114" spans="2:65" s="1" customFormat="1" ht="36.950000000000003" customHeight="1">
      <c r="B114" s="36"/>
      <c r="C114" s="198" t="s">
        <v>158</v>
      </c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30" customHeight="1">
      <c r="B116" s="36"/>
      <c r="C116" s="31" t="s">
        <v>18</v>
      </c>
      <c r="D116" s="37"/>
      <c r="E116" s="37"/>
      <c r="F116" s="243" t="str">
        <f>F6</f>
        <v>REKONŠTRUKCIA II/584 TÁLE - BYSTRÁ, III/2373 DOLNÁ LEHOTA - MOSTY</v>
      </c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37"/>
      <c r="R116" s="38"/>
    </row>
    <row r="117" spans="2:65" s="1" customFormat="1" ht="36.950000000000003" customHeight="1">
      <c r="B117" s="36"/>
      <c r="C117" s="70" t="s">
        <v>132</v>
      </c>
      <c r="D117" s="37"/>
      <c r="E117" s="37"/>
      <c r="F117" s="218" t="str">
        <f>F7</f>
        <v>584051 - SO M 584-051 Most cez potok Bystrianka v obci Bystá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18" customHeight="1">
      <c r="B119" s="36"/>
      <c r="C119" s="31" t="s">
        <v>23</v>
      </c>
      <c r="D119" s="37"/>
      <c r="E119" s="37"/>
      <c r="F119" s="29" t="str">
        <f>F9</f>
        <v xml:space="preserve"> </v>
      </c>
      <c r="G119" s="37"/>
      <c r="H119" s="37"/>
      <c r="I119" s="37"/>
      <c r="J119" s="37"/>
      <c r="K119" s="31" t="s">
        <v>25</v>
      </c>
      <c r="L119" s="37"/>
      <c r="M119" s="247" t="str">
        <f>IF(O9="","",O9)</f>
        <v>18. 6. 2018</v>
      </c>
      <c r="N119" s="247"/>
      <c r="O119" s="247"/>
      <c r="P119" s="247"/>
      <c r="Q119" s="37"/>
      <c r="R119" s="38"/>
    </row>
    <row r="120" spans="2:65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1" customFormat="1">
      <c r="B121" s="36"/>
      <c r="C121" s="31" t="s">
        <v>27</v>
      </c>
      <c r="D121" s="37"/>
      <c r="E121" s="37"/>
      <c r="F121" s="29" t="str">
        <f>E12</f>
        <v xml:space="preserve"> </v>
      </c>
      <c r="G121" s="37"/>
      <c r="H121" s="37"/>
      <c r="I121" s="37"/>
      <c r="J121" s="37"/>
      <c r="K121" s="31" t="s">
        <v>32</v>
      </c>
      <c r="L121" s="37"/>
      <c r="M121" s="202" t="str">
        <f>E18</f>
        <v xml:space="preserve"> </v>
      </c>
      <c r="N121" s="202"/>
      <c r="O121" s="202"/>
      <c r="P121" s="202"/>
      <c r="Q121" s="202"/>
      <c r="R121" s="38"/>
    </row>
    <row r="122" spans="2:65" s="1" customFormat="1" ht="14.45" customHeight="1">
      <c r="B122" s="36"/>
      <c r="C122" s="31" t="s">
        <v>30</v>
      </c>
      <c r="D122" s="37"/>
      <c r="E122" s="37"/>
      <c r="F122" s="29" t="str">
        <f>IF(E15="","",E15)</f>
        <v>Vyplň údaj</v>
      </c>
      <c r="G122" s="37"/>
      <c r="H122" s="37"/>
      <c r="I122" s="37"/>
      <c r="J122" s="37"/>
      <c r="K122" s="31" t="s">
        <v>34</v>
      </c>
      <c r="L122" s="37"/>
      <c r="M122" s="202" t="str">
        <f>E21</f>
        <v xml:space="preserve"> </v>
      </c>
      <c r="N122" s="202"/>
      <c r="O122" s="202"/>
      <c r="P122" s="202"/>
      <c r="Q122" s="202"/>
      <c r="R122" s="38"/>
    </row>
    <row r="123" spans="2:65" s="1" customFormat="1" ht="10.3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8" customFormat="1" ht="29.25" customHeight="1">
      <c r="B124" s="150"/>
      <c r="C124" s="151" t="s">
        <v>159</v>
      </c>
      <c r="D124" s="152" t="s">
        <v>160</v>
      </c>
      <c r="E124" s="152" t="s">
        <v>57</v>
      </c>
      <c r="F124" s="262" t="s">
        <v>161</v>
      </c>
      <c r="G124" s="262"/>
      <c r="H124" s="262"/>
      <c r="I124" s="262"/>
      <c r="J124" s="152" t="s">
        <v>162</v>
      </c>
      <c r="K124" s="152" t="s">
        <v>163</v>
      </c>
      <c r="L124" s="262" t="s">
        <v>164</v>
      </c>
      <c r="M124" s="262"/>
      <c r="N124" s="262" t="s">
        <v>137</v>
      </c>
      <c r="O124" s="262"/>
      <c r="P124" s="262"/>
      <c r="Q124" s="263"/>
      <c r="R124" s="153"/>
      <c r="T124" s="81" t="s">
        <v>165</v>
      </c>
      <c r="U124" s="82" t="s">
        <v>39</v>
      </c>
      <c r="V124" s="82" t="s">
        <v>166</v>
      </c>
      <c r="W124" s="82" t="s">
        <v>167</v>
      </c>
      <c r="X124" s="82" t="s">
        <v>168</v>
      </c>
      <c r="Y124" s="82" t="s">
        <v>169</v>
      </c>
      <c r="Z124" s="82" t="s">
        <v>170</v>
      </c>
      <c r="AA124" s="83" t="s">
        <v>171</v>
      </c>
    </row>
    <row r="125" spans="2:65" s="1" customFormat="1" ht="29.25" customHeight="1">
      <c r="B125" s="36"/>
      <c r="C125" s="85" t="s">
        <v>134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77">
        <f>BK125</f>
        <v>0</v>
      </c>
      <c r="O125" s="278"/>
      <c r="P125" s="278"/>
      <c r="Q125" s="278"/>
      <c r="R125" s="38"/>
      <c r="T125" s="84"/>
      <c r="U125" s="52"/>
      <c r="V125" s="52"/>
      <c r="W125" s="154">
        <f>W126+W199+W204+W217</f>
        <v>0</v>
      </c>
      <c r="X125" s="52"/>
      <c r="Y125" s="154">
        <f>Y126+Y199+Y204+Y217</f>
        <v>183.28593020000002</v>
      </c>
      <c r="Z125" s="52"/>
      <c r="AA125" s="155">
        <f>AA126+AA199+AA204+AA217</f>
        <v>22.271999999999998</v>
      </c>
      <c r="AT125" s="20" t="s">
        <v>74</v>
      </c>
      <c r="AU125" s="20" t="s">
        <v>139</v>
      </c>
      <c r="BK125" s="156">
        <f>BK126+BK199+BK204+BK217</f>
        <v>0</v>
      </c>
    </row>
    <row r="126" spans="2:65" s="9" customFormat="1" ht="37.35" customHeight="1">
      <c r="B126" s="157"/>
      <c r="C126" s="158"/>
      <c r="D126" s="159" t="s">
        <v>140</v>
      </c>
      <c r="E126" s="159"/>
      <c r="F126" s="159"/>
      <c r="G126" s="159"/>
      <c r="H126" s="159"/>
      <c r="I126" s="159"/>
      <c r="J126" s="159"/>
      <c r="K126" s="159"/>
      <c r="L126" s="159"/>
      <c r="M126" s="159"/>
      <c r="N126" s="260">
        <f>BK126</f>
        <v>0</v>
      </c>
      <c r="O126" s="279"/>
      <c r="P126" s="279"/>
      <c r="Q126" s="279"/>
      <c r="R126" s="160"/>
      <c r="T126" s="161"/>
      <c r="U126" s="158"/>
      <c r="V126" s="158"/>
      <c r="W126" s="162">
        <f>W127+W143+W154+W163+W175</f>
        <v>0</v>
      </c>
      <c r="X126" s="158"/>
      <c r="Y126" s="162">
        <f>Y127+Y143+Y154+Y163+Y175</f>
        <v>183.28424020000003</v>
      </c>
      <c r="Z126" s="158"/>
      <c r="AA126" s="163">
        <f>AA127+AA143+AA154+AA163+AA175</f>
        <v>22.271999999999998</v>
      </c>
      <c r="AR126" s="164" t="s">
        <v>83</v>
      </c>
      <c r="AT126" s="165" t="s">
        <v>74</v>
      </c>
      <c r="AU126" s="165" t="s">
        <v>75</v>
      </c>
      <c r="AY126" s="164" t="s">
        <v>172</v>
      </c>
      <c r="BK126" s="166">
        <f>BK127+BK143+BK154+BK163+BK175</f>
        <v>0</v>
      </c>
    </row>
    <row r="127" spans="2:65" s="9" customFormat="1" ht="19.899999999999999" customHeight="1">
      <c r="B127" s="157"/>
      <c r="C127" s="158"/>
      <c r="D127" s="167" t="s">
        <v>141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280">
        <f>BK127</f>
        <v>0</v>
      </c>
      <c r="O127" s="281"/>
      <c r="P127" s="281"/>
      <c r="Q127" s="281"/>
      <c r="R127" s="160"/>
      <c r="T127" s="161"/>
      <c r="U127" s="158"/>
      <c r="V127" s="158"/>
      <c r="W127" s="162">
        <f>SUM(W128:W142)</f>
        <v>0</v>
      </c>
      <c r="X127" s="158"/>
      <c r="Y127" s="162">
        <f>SUM(Y128:Y142)</f>
        <v>0</v>
      </c>
      <c r="Z127" s="158"/>
      <c r="AA127" s="163">
        <f>SUM(AA128:AA142)</f>
        <v>0</v>
      </c>
      <c r="AR127" s="164" t="s">
        <v>83</v>
      </c>
      <c r="AT127" s="165" t="s">
        <v>74</v>
      </c>
      <c r="AU127" s="165" t="s">
        <v>83</v>
      </c>
      <c r="AY127" s="164" t="s">
        <v>172</v>
      </c>
      <c r="BK127" s="166">
        <f>SUM(BK128:BK142)</f>
        <v>0</v>
      </c>
    </row>
    <row r="128" spans="2:65" s="1" customFormat="1" ht="16.5" customHeight="1">
      <c r="B128" s="36"/>
      <c r="C128" s="168" t="s">
        <v>83</v>
      </c>
      <c r="D128" s="168" t="s">
        <v>173</v>
      </c>
      <c r="E128" s="169" t="s">
        <v>279</v>
      </c>
      <c r="F128" s="264" t="s">
        <v>609</v>
      </c>
      <c r="G128" s="264"/>
      <c r="H128" s="264"/>
      <c r="I128" s="264"/>
      <c r="J128" s="170" t="s">
        <v>193</v>
      </c>
      <c r="K128" s="171">
        <v>25.2</v>
      </c>
      <c r="L128" s="265">
        <v>0</v>
      </c>
      <c r="M128" s="266"/>
      <c r="N128" s="267">
        <f>ROUND(L128*K128,3)</f>
        <v>0</v>
      </c>
      <c r="O128" s="267"/>
      <c r="P128" s="267"/>
      <c r="Q128" s="267"/>
      <c r="R128" s="38"/>
      <c r="T128" s="173" t="s">
        <v>21</v>
      </c>
      <c r="U128" s="45" t="s">
        <v>42</v>
      </c>
      <c r="V128" s="37"/>
      <c r="W128" s="174">
        <f>V128*K128</f>
        <v>0</v>
      </c>
      <c r="X128" s="174">
        <v>0</v>
      </c>
      <c r="Y128" s="174">
        <f>X128*K128</f>
        <v>0</v>
      </c>
      <c r="Z128" s="174">
        <v>0</v>
      </c>
      <c r="AA128" s="175">
        <f>Z128*K128</f>
        <v>0</v>
      </c>
      <c r="AR128" s="20" t="s">
        <v>177</v>
      </c>
      <c r="AT128" s="20" t="s">
        <v>173</v>
      </c>
      <c r="AU128" s="20" t="s">
        <v>151</v>
      </c>
      <c r="AY128" s="20" t="s">
        <v>172</v>
      </c>
      <c r="BE128" s="111">
        <f>IF(U128="základná",N128,0)</f>
        <v>0</v>
      </c>
      <c r="BF128" s="111">
        <f>IF(U128="znížená",N128,0)</f>
        <v>0</v>
      </c>
      <c r="BG128" s="111">
        <f>IF(U128="zákl. prenesená",N128,0)</f>
        <v>0</v>
      </c>
      <c r="BH128" s="111">
        <f>IF(U128="zníž. prenesená",N128,0)</f>
        <v>0</v>
      </c>
      <c r="BI128" s="111">
        <f>IF(U128="nulová",N128,0)</f>
        <v>0</v>
      </c>
      <c r="BJ128" s="20" t="s">
        <v>151</v>
      </c>
      <c r="BK128" s="176">
        <f>ROUND(L128*K128,3)</f>
        <v>0</v>
      </c>
      <c r="BL128" s="20" t="s">
        <v>177</v>
      </c>
      <c r="BM128" s="20" t="s">
        <v>281</v>
      </c>
    </row>
    <row r="129" spans="2:65" s="10" customFormat="1" ht="51" customHeight="1">
      <c r="B129" s="177"/>
      <c r="C129" s="178"/>
      <c r="D129" s="178"/>
      <c r="E129" s="179" t="s">
        <v>21</v>
      </c>
      <c r="F129" s="268" t="s">
        <v>530</v>
      </c>
      <c r="G129" s="269"/>
      <c r="H129" s="269"/>
      <c r="I129" s="269"/>
      <c r="J129" s="178"/>
      <c r="K129" s="179" t="s">
        <v>21</v>
      </c>
      <c r="L129" s="178"/>
      <c r="M129" s="178"/>
      <c r="N129" s="178"/>
      <c r="O129" s="178"/>
      <c r="P129" s="178"/>
      <c r="Q129" s="178"/>
      <c r="R129" s="180"/>
      <c r="T129" s="181"/>
      <c r="U129" s="178"/>
      <c r="V129" s="178"/>
      <c r="W129" s="178"/>
      <c r="X129" s="178"/>
      <c r="Y129" s="178"/>
      <c r="Z129" s="178"/>
      <c r="AA129" s="182"/>
      <c r="AT129" s="183" t="s">
        <v>180</v>
      </c>
      <c r="AU129" s="183" t="s">
        <v>151</v>
      </c>
      <c r="AV129" s="10" t="s">
        <v>83</v>
      </c>
      <c r="AW129" s="10" t="s">
        <v>6</v>
      </c>
      <c r="AX129" s="10" t="s">
        <v>75</v>
      </c>
      <c r="AY129" s="183" t="s">
        <v>172</v>
      </c>
    </row>
    <row r="130" spans="2:65" s="10" customFormat="1" ht="51" customHeight="1">
      <c r="B130" s="177"/>
      <c r="C130" s="178"/>
      <c r="D130" s="178"/>
      <c r="E130" s="179" t="s">
        <v>21</v>
      </c>
      <c r="F130" s="270" t="s">
        <v>283</v>
      </c>
      <c r="G130" s="271"/>
      <c r="H130" s="271"/>
      <c r="I130" s="271"/>
      <c r="J130" s="178"/>
      <c r="K130" s="179" t="s">
        <v>21</v>
      </c>
      <c r="L130" s="178"/>
      <c r="M130" s="178"/>
      <c r="N130" s="178"/>
      <c r="O130" s="178"/>
      <c r="P130" s="178"/>
      <c r="Q130" s="178"/>
      <c r="R130" s="180"/>
      <c r="T130" s="181"/>
      <c r="U130" s="178"/>
      <c r="V130" s="178"/>
      <c r="W130" s="178"/>
      <c r="X130" s="178"/>
      <c r="Y130" s="178"/>
      <c r="Z130" s="178"/>
      <c r="AA130" s="182"/>
      <c r="AT130" s="183" t="s">
        <v>180</v>
      </c>
      <c r="AU130" s="183" t="s">
        <v>151</v>
      </c>
      <c r="AV130" s="10" t="s">
        <v>83</v>
      </c>
      <c r="AW130" s="10" t="s">
        <v>6</v>
      </c>
      <c r="AX130" s="10" t="s">
        <v>75</v>
      </c>
      <c r="AY130" s="183" t="s">
        <v>172</v>
      </c>
    </row>
    <row r="131" spans="2:65" s="11" customFormat="1" ht="16.5" customHeight="1">
      <c r="B131" s="184"/>
      <c r="C131" s="185"/>
      <c r="D131" s="185"/>
      <c r="E131" s="186" t="s">
        <v>21</v>
      </c>
      <c r="F131" s="272" t="s">
        <v>610</v>
      </c>
      <c r="G131" s="273"/>
      <c r="H131" s="273"/>
      <c r="I131" s="273"/>
      <c r="J131" s="185"/>
      <c r="K131" s="187">
        <v>25.2</v>
      </c>
      <c r="L131" s="185"/>
      <c r="M131" s="185"/>
      <c r="N131" s="185"/>
      <c r="O131" s="185"/>
      <c r="P131" s="185"/>
      <c r="Q131" s="185"/>
      <c r="R131" s="188"/>
      <c r="T131" s="189"/>
      <c r="U131" s="185"/>
      <c r="V131" s="185"/>
      <c r="W131" s="185"/>
      <c r="X131" s="185"/>
      <c r="Y131" s="185"/>
      <c r="Z131" s="185"/>
      <c r="AA131" s="190"/>
      <c r="AT131" s="191" t="s">
        <v>180</v>
      </c>
      <c r="AU131" s="191" t="s">
        <v>151</v>
      </c>
      <c r="AV131" s="11" t="s">
        <v>151</v>
      </c>
      <c r="AW131" s="11" t="s">
        <v>6</v>
      </c>
      <c r="AX131" s="11" t="s">
        <v>83</v>
      </c>
      <c r="AY131" s="191" t="s">
        <v>172</v>
      </c>
    </row>
    <row r="132" spans="2:65" s="1" customFormat="1" ht="16.5" customHeight="1">
      <c r="B132" s="36"/>
      <c r="C132" s="168" t="s">
        <v>151</v>
      </c>
      <c r="D132" s="168" t="s">
        <v>173</v>
      </c>
      <c r="E132" s="169" t="s">
        <v>174</v>
      </c>
      <c r="F132" s="264" t="s">
        <v>175</v>
      </c>
      <c r="G132" s="264"/>
      <c r="H132" s="264"/>
      <c r="I132" s="264"/>
      <c r="J132" s="170" t="s">
        <v>176</v>
      </c>
      <c r="K132" s="171">
        <v>282.2</v>
      </c>
      <c r="L132" s="265">
        <v>0</v>
      </c>
      <c r="M132" s="266"/>
      <c r="N132" s="267">
        <f>ROUND(L132*K132,3)</f>
        <v>0</v>
      </c>
      <c r="O132" s="267"/>
      <c r="P132" s="267"/>
      <c r="Q132" s="267"/>
      <c r="R132" s="38"/>
      <c r="T132" s="173" t="s">
        <v>21</v>
      </c>
      <c r="U132" s="45" t="s">
        <v>42</v>
      </c>
      <c r="V132" s="37"/>
      <c r="W132" s="174">
        <f>V132*K132</f>
        <v>0</v>
      </c>
      <c r="X132" s="174">
        <v>0</v>
      </c>
      <c r="Y132" s="174">
        <f>X132*K132</f>
        <v>0</v>
      </c>
      <c r="Z132" s="174">
        <v>0</v>
      </c>
      <c r="AA132" s="175">
        <f>Z132*K132</f>
        <v>0</v>
      </c>
      <c r="AR132" s="20" t="s">
        <v>177</v>
      </c>
      <c r="AT132" s="20" t="s">
        <v>173</v>
      </c>
      <c r="AU132" s="20" t="s">
        <v>151</v>
      </c>
      <c r="AY132" s="20" t="s">
        <v>172</v>
      </c>
      <c r="BE132" s="111">
        <f>IF(U132="základná",N132,0)</f>
        <v>0</v>
      </c>
      <c r="BF132" s="111">
        <f>IF(U132="znížená",N132,0)</f>
        <v>0</v>
      </c>
      <c r="BG132" s="111">
        <f>IF(U132="zákl. prenesená",N132,0)</f>
        <v>0</v>
      </c>
      <c r="BH132" s="111">
        <f>IF(U132="zníž. prenesená",N132,0)</f>
        <v>0</v>
      </c>
      <c r="BI132" s="111">
        <f>IF(U132="nulová",N132,0)</f>
        <v>0</v>
      </c>
      <c r="BJ132" s="20" t="s">
        <v>151</v>
      </c>
      <c r="BK132" s="176">
        <f>ROUND(L132*K132,3)</f>
        <v>0</v>
      </c>
      <c r="BL132" s="20" t="s">
        <v>177</v>
      </c>
      <c r="BM132" s="20" t="s">
        <v>178</v>
      </c>
    </row>
    <row r="133" spans="2:65" s="10" customFormat="1" ht="51" customHeight="1">
      <c r="B133" s="177"/>
      <c r="C133" s="178"/>
      <c r="D133" s="178"/>
      <c r="E133" s="179" t="s">
        <v>21</v>
      </c>
      <c r="F133" s="268" t="s">
        <v>179</v>
      </c>
      <c r="G133" s="269"/>
      <c r="H133" s="269"/>
      <c r="I133" s="269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0" customFormat="1" ht="25.5" customHeight="1">
      <c r="B134" s="177"/>
      <c r="C134" s="178"/>
      <c r="D134" s="178"/>
      <c r="E134" s="179" t="s">
        <v>21</v>
      </c>
      <c r="F134" s="270" t="s">
        <v>181</v>
      </c>
      <c r="G134" s="271"/>
      <c r="H134" s="271"/>
      <c r="I134" s="271"/>
      <c r="J134" s="178"/>
      <c r="K134" s="179" t="s">
        <v>21</v>
      </c>
      <c r="L134" s="178"/>
      <c r="M134" s="178"/>
      <c r="N134" s="178"/>
      <c r="O134" s="178"/>
      <c r="P134" s="178"/>
      <c r="Q134" s="178"/>
      <c r="R134" s="180"/>
      <c r="T134" s="181"/>
      <c r="U134" s="178"/>
      <c r="V134" s="178"/>
      <c r="W134" s="178"/>
      <c r="X134" s="178"/>
      <c r="Y134" s="178"/>
      <c r="Z134" s="178"/>
      <c r="AA134" s="182"/>
      <c r="AT134" s="183" t="s">
        <v>180</v>
      </c>
      <c r="AU134" s="183" t="s">
        <v>151</v>
      </c>
      <c r="AV134" s="10" t="s">
        <v>83</v>
      </c>
      <c r="AW134" s="10" t="s">
        <v>6</v>
      </c>
      <c r="AX134" s="10" t="s">
        <v>75</v>
      </c>
      <c r="AY134" s="183" t="s">
        <v>172</v>
      </c>
    </row>
    <row r="135" spans="2:65" s="11" customFormat="1" ht="16.5" customHeight="1">
      <c r="B135" s="184"/>
      <c r="C135" s="185"/>
      <c r="D135" s="185"/>
      <c r="E135" s="186" t="s">
        <v>21</v>
      </c>
      <c r="F135" s="272" t="s">
        <v>611</v>
      </c>
      <c r="G135" s="273"/>
      <c r="H135" s="273"/>
      <c r="I135" s="273"/>
      <c r="J135" s="185"/>
      <c r="K135" s="187">
        <v>282.2</v>
      </c>
      <c r="L135" s="185"/>
      <c r="M135" s="185"/>
      <c r="N135" s="185"/>
      <c r="O135" s="185"/>
      <c r="P135" s="185"/>
      <c r="Q135" s="185"/>
      <c r="R135" s="188"/>
      <c r="T135" s="189"/>
      <c r="U135" s="185"/>
      <c r="V135" s="185"/>
      <c r="W135" s="185"/>
      <c r="X135" s="185"/>
      <c r="Y135" s="185"/>
      <c r="Z135" s="185"/>
      <c r="AA135" s="190"/>
      <c r="AT135" s="191" t="s">
        <v>180</v>
      </c>
      <c r="AU135" s="191" t="s">
        <v>151</v>
      </c>
      <c r="AV135" s="11" t="s">
        <v>151</v>
      </c>
      <c r="AW135" s="11" t="s">
        <v>6</v>
      </c>
      <c r="AX135" s="11" t="s">
        <v>83</v>
      </c>
      <c r="AY135" s="191" t="s">
        <v>172</v>
      </c>
    </row>
    <row r="136" spans="2:65" s="1" customFormat="1" ht="16.5" customHeight="1">
      <c r="B136" s="36"/>
      <c r="C136" s="168" t="s">
        <v>190</v>
      </c>
      <c r="D136" s="168" t="s">
        <v>173</v>
      </c>
      <c r="E136" s="169" t="s">
        <v>286</v>
      </c>
      <c r="F136" s="264" t="s">
        <v>287</v>
      </c>
      <c r="G136" s="264"/>
      <c r="H136" s="264"/>
      <c r="I136" s="264"/>
      <c r="J136" s="170" t="s">
        <v>193</v>
      </c>
      <c r="K136" s="171">
        <v>25.2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0</v>
      </c>
      <c r="Y136" s="174">
        <f>X136*K136</f>
        <v>0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538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539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16.5" customHeight="1">
      <c r="B138" s="177"/>
      <c r="C138" s="178"/>
      <c r="D138" s="178"/>
      <c r="E138" s="179" t="s">
        <v>21</v>
      </c>
      <c r="F138" s="270" t="s">
        <v>290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610</v>
      </c>
      <c r="G139" s="273"/>
      <c r="H139" s="273"/>
      <c r="I139" s="273"/>
      <c r="J139" s="185"/>
      <c r="K139" s="187">
        <v>25.2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16.5" customHeight="1">
      <c r="B140" s="36"/>
      <c r="C140" s="168" t="s">
        <v>177</v>
      </c>
      <c r="D140" s="168" t="s">
        <v>173</v>
      </c>
      <c r="E140" s="169" t="s">
        <v>540</v>
      </c>
      <c r="F140" s="264" t="s">
        <v>541</v>
      </c>
      <c r="G140" s="264"/>
      <c r="H140" s="264"/>
      <c r="I140" s="264"/>
      <c r="J140" s="170" t="s">
        <v>176</v>
      </c>
      <c r="K140" s="171">
        <v>10.9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542</v>
      </c>
    </row>
    <row r="141" spans="2:65" s="10" customFormat="1" ht="25.5" customHeight="1">
      <c r="B141" s="177"/>
      <c r="C141" s="178"/>
      <c r="D141" s="178"/>
      <c r="E141" s="179" t="s">
        <v>21</v>
      </c>
      <c r="F141" s="268" t="s">
        <v>543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1" customFormat="1" ht="16.5" customHeight="1">
      <c r="B142" s="184"/>
      <c r="C142" s="185"/>
      <c r="D142" s="185"/>
      <c r="E142" s="186" t="s">
        <v>21</v>
      </c>
      <c r="F142" s="272" t="s">
        <v>612</v>
      </c>
      <c r="G142" s="273"/>
      <c r="H142" s="273"/>
      <c r="I142" s="273"/>
      <c r="J142" s="185"/>
      <c r="K142" s="187">
        <v>10.9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90"/>
      <c r="AT142" s="191" t="s">
        <v>180</v>
      </c>
      <c r="AU142" s="191" t="s">
        <v>151</v>
      </c>
      <c r="AV142" s="11" t="s">
        <v>151</v>
      </c>
      <c r="AW142" s="11" t="s">
        <v>6</v>
      </c>
      <c r="AX142" s="11" t="s">
        <v>83</v>
      </c>
      <c r="AY142" s="191" t="s">
        <v>172</v>
      </c>
    </row>
    <row r="143" spans="2:65" s="9" customFormat="1" ht="29.85" customHeight="1">
      <c r="B143" s="157"/>
      <c r="C143" s="158"/>
      <c r="D143" s="167" t="s">
        <v>271</v>
      </c>
      <c r="E143" s="167"/>
      <c r="F143" s="167"/>
      <c r="G143" s="167"/>
      <c r="H143" s="167"/>
      <c r="I143" s="167"/>
      <c r="J143" s="167"/>
      <c r="K143" s="167"/>
      <c r="L143" s="167"/>
      <c r="M143" s="167"/>
      <c r="N143" s="280">
        <f>BK143</f>
        <v>0</v>
      </c>
      <c r="O143" s="281"/>
      <c r="P143" s="281"/>
      <c r="Q143" s="281"/>
      <c r="R143" s="160"/>
      <c r="T143" s="161"/>
      <c r="U143" s="158"/>
      <c r="V143" s="158"/>
      <c r="W143" s="162">
        <f>SUM(W144:W153)</f>
        <v>0</v>
      </c>
      <c r="X143" s="158"/>
      <c r="Y143" s="162">
        <f>SUM(Y144:Y153)</f>
        <v>10.737031200000001</v>
      </c>
      <c r="Z143" s="158"/>
      <c r="AA143" s="163">
        <f>SUM(AA144:AA153)</f>
        <v>0</v>
      </c>
      <c r="AR143" s="164" t="s">
        <v>83</v>
      </c>
      <c r="AT143" s="165" t="s">
        <v>74</v>
      </c>
      <c r="AU143" s="165" t="s">
        <v>83</v>
      </c>
      <c r="AY143" s="164" t="s">
        <v>172</v>
      </c>
      <c r="BK143" s="166">
        <f>SUM(BK144:BK153)</f>
        <v>0</v>
      </c>
    </row>
    <row r="144" spans="2:65" s="1" customFormat="1" ht="16.5" customHeight="1">
      <c r="B144" s="36"/>
      <c r="C144" s="168" t="s">
        <v>203</v>
      </c>
      <c r="D144" s="168" t="s">
        <v>173</v>
      </c>
      <c r="E144" s="169" t="s">
        <v>291</v>
      </c>
      <c r="F144" s="264" t="s">
        <v>292</v>
      </c>
      <c r="G144" s="264"/>
      <c r="H144" s="264"/>
      <c r="I144" s="264"/>
      <c r="J144" s="170" t="s">
        <v>185</v>
      </c>
      <c r="K144" s="171">
        <v>6.9</v>
      </c>
      <c r="L144" s="265">
        <v>0</v>
      </c>
      <c r="M144" s="266"/>
      <c r="N144" s="267">
        <f>ROUND(L144*K144,3)</f>
        <v>0</v>
      </c>
      <c r="O144" s="267"/>
      <c r="P144" s="267"/>
      <c r="Q144" s="267"/>
      <c r="R144" s="38"/>
      <c r="T144" s="173" t="s">
        <v>21</v>
      </c>
      <c r="U144" s="45" t="s">
        <v>42</v>
      </c>
      <c r="V144" s="37"/>
      <c r="W144" s="174">
        <f>V144*K144</f>
        <v>0</v>
      </c>
      <c r="X144" s="174">
        <v>4.2000000000000002E-4</v>
      </c>
      <c r="Y144" s="174">
        <f>X144*K144</f>
        <v>2.8980000000000004E-3</v>
      </c>
      <c r="Z144" s="174">
        <v>0</v>
      </c>
      <c r="AA144" s="175">
        <f>Z144*K144</f>
        <v>0</v>
      </c>
      <c r="AR144" s="20" t="s">
        <v>177</v>
      </c>
      <c r="AT144" s="20" t="s">
        <v>173</v>
      </c>
      <c r="AU144" s="20" t="s">
        <v>151</v>
      </c>
      <c r="AY144" s="20" t="s">
        <v>172</v>
      </c>
      <c r="BE144" s="111">
        <f>IF(U144="základná",N144,0)</f>
        <v>0</v>
      </c>
      <c r="BF144" s="111">
        <f>IF(U144="znížená",N144,0)</f>
        <v>0</v>
      </c>
      <c r="BG144" s="111">
        <f>IF(U144="zákl. prenesená",N144,0)</f>
        <v>0</v>
      </c>
      <c r="BH144" s="111">
        <f>IF(U144="zníž. prenesená",N144,0)</f>
        <v>0</v>
      </c>
      <c r="BI144" s="111">
        <f>IF(U144="nulová",N144,0)</f>
        <v>0</v>
      </c>
      <c r="BJ144" s="20" t="s">
        <v>151</v>
      </c>
      <c r="BK144" s="176">
        <f>ROUND(L144*K144,3)</f>
        <v>0</v>
      </c>
      <c r="BL144" s="20" t="s">
        <v>177</v>
      </c>
      <c r="BM144" s="20" t="s">
        <v>293</v>
      </c>
    </row>
    <row r="145" spans="2:65" s="10" customFormat="1" ht="25.5" customHeight="1">
      <c r="B145" s="177"/>
      <c r="C145" s="178"/>
      <c r="D145" s="178"/>
      <c r="E145" s="179" t="s">
        <v>21</v>
      </c>
      <c r="F145" s="268" t="s">
        <v>294</v>
      </c>
      <c r="G145" s="269"/>
      <c r="H145" s="269"/>
      <c r="I145" s="269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1" customFormat="1" ht="16.5" customHeight="1">
      <c r="B146" s="184"/>
      <c r="C146" s="185"/>
      <c r="D146" s="185"/>
      <c r="E146" s="186" t="s">
        <v>21</v>
      </c>
      <c r="F146" s="272" t="s">
        <v>613</v>
      </c>
      <c r="G146" s="273"/>
      <c r="H146" s="273"/>
      <c r="I146" s="273"/>
      <c r="J146" s="185"/>
      <c r="K146" s="187">
        <v>6.9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90"/>
      <c r="AT146" s="191" t="s">
        <v>180</v>
      </c>
      <c r="AU146" s="191" t="s">
        <v>151</v>
      </c>
      <c r="AV146" s="11" t="s">
        <v>151</v>
      </c>
      <c r="AW146" s="11" t="s">
        <v>6</v>
      </c>
      <c r="AX146" s="11" t="s">
        <v>83</v>
      </c>
      <c r="AY146" s="191" t="s">
        <v>172</v>
      </c>
    </row>
    <row r="147" spans="2:65" s="1" customFormat="1" ht="16.5" customHeight="1">
      <c r="B147" s="36"/>
      <c r="C147" s="168" t="s">
        <v>209</v>
      </c>
      <c r="D147" s="168" t="s">
        <v>173</v>
      </c>
      <c r="E147" s="169" t="s">
        <v>296</v>
      </c>
      <c r="F147" s="264" t="s">
        <v>297</v>
      </c>
      <c r="G147" s="264"/>
      <c r="H147" s="264"/>
      <c r="I147" s="264"/>
      <c r="J147" s="170" t="s">
        <v>176</v>
      </c>
      <c r="K147" s="171">
        <v>70.400000000000006</v>
      </c>
      <c r="L147" s="265">
        <v>0</v>
      </c>
      <c r="M147" s="266"/>
      <c r="N147" s="267">
        <f>ROUND(L147*K147,3)</f>
        <v>0</v>
      </c>
      <c r="O147" s="267"/>
      <c r="P147" s="267"/>
      <c r="Q147" s="267"/>
      <c r="R147" s="38"/>
      <c r="T147" s="173" t="s">
        <v>21</v>
      </c>
      <c r="U147" s="45" t="s">
        <v>42</v>
      </c>
      <c r="V147" s="37"/>
      <c r="W147" s="174">
        <f>V147*K147</f>
        <v>0</v>
      </c>
      <c r="X147" s="174">
        <v>1.4999999999999999E-4</v>
      </c>
      <c r="Y147" s="174">
        <f>X147*K147</f>
        <v>1.056E-2</v>
      </c>
      <c r="Z147" s="174">
        <v>0</v>
      </c>
      <c r="AA147" s="175">
        <f>Z147*K147</f>
        <v>0</v>
      </c>
      <c r="AR147" s="20" t="s">
        <v>177</v>
      </c>
      <c r="AT147" s="20" t="s">
        <v>173</v>
      </c>
      <c r="AU147" s="20" t="s">
        <v>151</v>
      </c>
      <c r="AY147" s="20" t="s">
        <v>172</v>
      </c>
      <c r="BE147" s="111">
        <f>IF(U147="základná",N147,0)</f>
        <v>0</v>
      </c>
      <c r="BF147" s="111">
        <f>IF(U147="znížená",N147,0)</f>
        <v>0</v>
      </c>
      <c r="BG147" s="111">
        <f>IF(U147="zákl. prenesená",N147,0)</f>
        <v>0</v>
      </c>
      <c r="BH147" s="111">
        <f>IF(U147="zníž. prenesená",N147,0)</f>
        <v>0</v>
      </c>
      <c r="BI147" s="111">
        <f>IF(U147="nulová",N147,0)</f>
        <v>0</v>
      </c>
      <c r="BJ147" s="20" t="s">
        <v>151</v>
      </c>
      <c r="BK147" s="176">
        <f>ROUND(L147*K147,3)</f>
        <v>0</v>
      </c>
      <c r="BL147" s="20" t="s">
        <v>177</v>
      </c>
      <c r="BM147" s="20" t="s">
        <v>298</v>
      </c>
    </row>
    <row r="148" spans="2:65" s="10" customFormat="1" ht="38.25" customHeight="1">
      <c r="B148" s="177"/>
      <c r="C148" s="178"/>
      <c r="D148" s="178"/>
      <c r="E148" s="179" t="s">
        <v>21</v>
      </c>
      <c r="F148" s="268" t="s">
        <v>299</v>
      </c>
      <c r="G148" s="269"/>
      <c r="H148" s="269"/>
      <c r="I148" s="269"/>
      <c r="J148" s="178"/>
      <c r="K148" s="179" t="s">
        <v>21</v>
      </c>
      <c r="L148" s="178"/>
      <c r="M148" s="178"/>
      <c r="N148" s="178"/>
      <c r="O148" s="178"/>
      <c r="P148" s="178"/>
      <c r="Q148" s="178"/>
      <c r="R148" s="180"/>
      <c r="T148" s="181"/>
      <c r="U148" s="178"/>
      <c r="V148" s="178"/>
      <c r="W148" s="178"/>
      <c r="X148" s="178"/>
      <c r="Y148" s="178"/>
      <c r="Z148" s="178"/>
      <c r="AA148" s="182"/>
      <c r="AT148" s="183" t="s">
        <v>180</v>
      </c>
      <c r="AU148" s="183" t="s">
        <v>151</v>
      </c>
      <c r="AV148" s="10" t="s">
        <v>83</v>
      </c>
      <c r="AW148" s="10" t="s">
        <v>6</v>
      </c>
      <c r="AX148" s="10" t="s">
        <v>75</v>
      </c>
      <c r="AY148" s="183" t="s">
        <v>172</v>
      </c>
    </row>
    <row r="149" spans="2:65" s="11" customFormat="1" ht="16.5" customHeight="1">
      <c r="B149" s="184"/>
      <c r="C149" s="185"/>
      <c r="D149" s="185"/>
      <c r="E149" s="186" t="s">
        <v>21</v>
      </c>
      <c r="F149" s="272" t="s">
        <v>614</v>
      </c>
      <c r="G149" s="273"/>
      <c r="H149" s="273"/>
      <c r="I149" s="273"/>
      <c r="J149" s="185"/>
      <c r="K149" s="187">
        <v>70.400000000000006</v>
      </c>
      <c r="L149" s="185"/>
      <c r="M149" s="185"/>
      <c r="N149" s="185"/>
      <c r="O149" s="185"/>
      <c r="P149" s="185"/>
      <c r="Q149" s="185"/>
      <c r="R149" s="188"/>
      <c r="T149" s="189"/>
      <c r="U149" s="185"/>
      <c r="V149" s="185"/>
      <c r="W149" s="185"/>
      <c r="X149" s="185"/>
      <c r="Y149" s="185"/>
      <c r="Z149" s="185"/>
      <c r="AA149" s="190"/>
      <c r="AT149" s="191" t="s">
        <v>180</v>
      </c>
      <c r="AU149" s="191" t="s">
        <v>151</v>
      </c>
      <c r="AV149" s="11" t="s">
        <v>151</v>
      </c>
      <c r="AW149" s="11" t="s">
        <v>6</v>
      </c>
      <c r="AX149" s="11" t="s">
        <v>83</v>
      </c>
      <c r="AY149" s="191" t="s">
        <v>172</v>
      </c>
    </row>
    <row r="150" spans="2:65" s="1" customFormat="1" ht="38.25" customHeight="1">
      <c r="B150" s="36"/>
      <c r="C150" s="168" t="s">
        <v>216</v>
      </c>
      <c r="D150" s="168" t="s">
        <v>173</v>
      </c>
      <c r="E150" s="169" t="s">
        <v>301</v>
      </c>
      <c r="F150" s="264" t="s">
        <v>302</v>
      </c>
      <c r="G150" s="264"/>
      <c r="H150" s="264"/>
      <c r="I150" s="264"/>
      <c r="J150" s="170" t="s">
        <v>193</v>
      </c>
      <c r="K150" s="171">
        <v>4.0999999999999996</v>
      </c>
      <c r="L150" s="265">
        <v>0</v>
      </c>
      <c r="M150" s="266"/>
      <c r="N150" s="267">
        <f>ROUND(L150*K150,3)</f>
        <v>0</v>
      </c>
      <c r="O150" s="267"/>
      <c r="P150" s="267"/>
      <c r="Q150" s="267"/>
      <c r="R150" s="38"/>
      <c r="T150" s="173" t="s">
        <v>21</v>
      </c>
      <c r="U150" s="45" t="s">
        <v>42</v>
      </c>
      <c r="V150" s="37"/>
      <c r="W150" s="174">
        <f>V150*K150</f>
        <v>0</v>
      </c>
      <c r="X150" s="174">
        <v>2.5719500000000002</v>
      </c>
      <c r="Y150" s="174">
        <f>X150*K150</f>
        <v>10.544995</v>
      </c>
      <c r="Z150" s="174">
        <v>0</v>
      </c>
      <c r="AA150" s="175">
        <f>Z150*K150</f>
        <v>0</v>
      </c>
      <c r="AR150" s="20" t="s">
        <v>177</v>
      </c>
      <c r="AT150" s="20" t="s">
        <v>173</v>
      </c>
      <c r="AU150" s="20" t="s">
        <v>151</v>
      </c>
      <c r="AY150" s="20" t="s">
        <v>172</v>
      </c>
      <c r="BE150" s="111">
        <f>IF(U150="základná",N150,0)</f>
        <v>0</v>
      </c>
      <c r="BF150" s="111">
        <f>IF(U150="znížená",N150,0)</f>
        <v>0</v>
      </c>
      <c r="BG150" s="111">
        <f>IF(U150="zákl. prenesená",N150,0)</f>
        <v>0</v>
      </c>
      <c r="BH150" s="111">
        <f>IF(U150="zníž. prenesená",N150,0)</f>
        <v>0</v>
      </c>
      <c r="BI150" s="111">
        <f>IF(U150="nulová",N150,0)</f>
        <v>0</v>
      </c>
      <c r="BJ150" s="20" t="s">
        <v>151</v>
      </c>
      <c r="BK150" s="176">
        <f>ROUND(L150*K150,3)</f>
        <v>0</v>
      </c>
      <c r="BL150" s="20" t="s">
        <v>177</v>
      </c>
      <c r="BM150" s="20" t="s">
        <v>303</v>
      </c>
    </row>
    <row r="151" spans="2:65" s="10" customFormat="1" ht="25.5" customHeight="1">
      <c r="B151" s="177"/>
      <c r="C151" s="178"/>
      <c r="D151" s="178"/>
      <c r="E151" s="179" t="s">
        <v>21</v>
      </c>
      <c r="F151" s="268" t="s">
        <v>615</v>
      </c>
      <c r="G151" s="269"/>
      <c r="H151" s="269"/>
      <c r="I151" s="269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1" customFormat="1" ht="16.5" customHeight="1">
      <c r="B152" s="184"/>
      <c r="C152" s="185"/>
      <c r="D152" s="185"/>
      <c r="E152" s="186" t="s">
        <v>21</v>
      </c>
      <c r="F152" s="272" t="s">
        <v>616</v>
      </c>
      <c r="G152" s="273"/>
      <c r="H152" s="273"/>
      <c r="I152" s="273"/>
      <c r="J152" s="185"/>
      <c r="K152" s="187">
        <v>4.0999999999999996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90"/>
      <c r="AT152" s="191" t="s">
        <v>180</v>
      </c>
      <c r="AU152" s="191" t="s">
        <v>151</v>
      </c>
      <c r="AV152" s="11" t="s">
        <v>151</v>
      </c>
      <c r="AW152" s="11" t="s">
        <v>6</v>
      </c>
      <c r="AX152" s="11" t="s">
        <v>83</v>
      </c>
      <c r="AY152" s="191" t="s">
        <v>172</v>
      </c>
    </row>
    <row r="153" spans="2:65" s="1" customFormat="1" ht="38.25" customHeight="1">
      <c r="B153" s="36"/>
      <c r="C153" s="168" t="s">
        <v>222</v>
      </c>
      <c r="D153" s="168" t="s">
        <v>173</v>
      </c>
      <c r="E153" s="169" t="s">
        <v>306</v>
      </c>
      <c r="F153" s="264" t="s">
        <v>307</v>
      </c>
      <c r="G153" s="264"/>
      <c r="H153" s="264"/>
      <c r="I153" s="264"/>
      <c r="J153" s="170" t="s">
        <v>308</v>
      </c>
      <c r="K153" s="171">
        <v>0.17</v>
      </c>
      <c r="L153" s="265">
        <v>0</v>
      </c>
      <c r="M153" s="266"/>
      <c r="N153" s="267">
        <f>ROUND(L153*K153,3)</f>
        <v>0</v>
      </c>
      <c r="O153" s="267"/>
      <c r="P153" s="267"/>
      <c r="Q153" s="267"/>
      <c r="R153" s="38"/>
      <c r="T153" s="173" t="s">
        <v>21</v>
      </c>
      <c r="U153" s="45" t="s">
        <v>42</v>
      </c>
      <c r="V153" s="37"/>
      <c r="W153" s="174">
        <f>V153*K153</f>
        <v>0</v>
      </c>
      <c r="X153" s="174">
        <v>1.0504599999999999</v>
      </c>
      <c r="Y153" s="174">
        <f>X153*K153</f>
        <v>0.17857819999999999</v>
      </c>
      <c r="Z153" s="174">
        <v>0</v>
      </c>
      <c r="AA153" s="175">
        <f>Z153*K153</f>
        <v>0</v>
      </c>
      <c r="AR153" s="20" t="s">
        <v>177</v>
      </c>
      <c r="AT153" s="20" t="s">
        <v>173</v>
      </c>
      <c r="AU153" s="20" t="s">
        <v>151</v>
      </c>
      <c r="AY153" s="20" t="s">
        <v>172</v>
      </c>
      <c r="BE153" s="111">
        <f>IF(U153="základná",N153,0)</f>
        <v>0</v>
      </c>
      <c r="BF153" s="111">
        <f>IF(U153="znížená",N153,0)</f>
        <v>0</v>
      </c>
      <c r="BG153" s="111">
        <f>IF(U153="zákl. prenesená",N153,0)</f>
        <v>0</v>
      </c>
      <c r="BH153" s="111">
        <f>IF(U153="zníž. prenesená",N153,0)</f>
        <v>0</v>
      </c>
      <c r="BI153" s="111">
        <f>IF(U153="nulová",N153,0)</f>
        <v>0</v>
      </c>
      <c r="BJ153" s="20" t="s">
        <v>151</v>
      </c>
      <c r="BK153" s="176">
        <f>ROUND(L153*K153,3)</f>
        <v>0</v>
      </c>
      <c r="BL153" s="20" t="s">
        <v>177</v>
      </c>
      <c r="BM153" s="20" t="s">
        <v>309</v>
      </c>
    </row>
    <row r="154" spans="2:65" s="9" customFormat="1" ht="29.85" customHeight="1">
      <c r="B154" s="157"/>
      <c r="C154" s="158"/>
      <c r="D154" s="167" t="s">
        <v>142</v>
      </c>
      <c r="E154" s="167"/>
      <c r="F154" s="167"/>
      <c r="G154" s="167"/>
      <c r="H154" s="167"/>
      <c r="I154" s="167"/>
      <c r="J154" s="167"/>
      <c r="K154" s="167"/>
      <c r="L154" s="167"/>
      <c r="M154" s="167"/>
      <c r="N154" s="285">
        <f>BK154</f>
        <v>0</v>
      </c>
      <c r="O154" s="286"/>
      <c r="P154" s="286"/>
      <c r="Q154" s="286"/>
      <c r="R154" s="160"/>
      <c r="T154" s="161"/>
      <c r="U154" s="158"/>
      <c r="V154" s="158"/>
      <c r="W154" s="162">
        <f>SUM(W155:W162)</f>
        <v>0</v>
      </c>
      <c r="X154" s="158"/>
      <c r="Y154" s="162">
        <f>SUM(Y155:Y162)</f>
        <v>6.5012439999999998</v>
      </c>
      <c r="Z154" s="158"/>
      <c r="AA154" s="163">
        <f>SUM(AA155:AA162)</f>
        <v>0</v>
      </c>
      <c r="AR154" s="164" t="s">
        <v>83</v>
      </c>
      <c r="AT154" s="165" t="s">
        <v>74</v>
      </c>
      <c r="AU154" s="165" t="s">
        <v>83</v>
      </c>
      <c r="AY154" s="164" t="s">
        <v>172</v>
      </c>
      <c r="BK154" s="166">
        <f>SUM(BK155:BK162)</f>
        <v>0</v>
      </c>
    </row>
    <row r="155" spans="2:65" s="1" customFormat="1" ht="25.5" customHeight="1">
      <c r="B155" s="36"/>
      <c r="C155" s="168" t="s">
        <v>228</v>
      </c>
      <c r="D155" s="168" t="s">
        <v>173</v>
      </c>
      <c r="E155" s="169" t="s">
        <v>319</v>
      </c>
      <c r="F155" s="264" t="s">
        <v>320</v>
      </c>
      <c r="G155" s="264"/>
      <c r="H155" s="264"/>
      <c r="I155" s="264"/>
      <c r="J155" s="170" t="s">
        <v>193</v>
      </c>
      <c r="K155" s="171">
        <v>2.6</v>
      </c>
      <c r="L155" s="265">
        <v>0</v>
      </c>
      <c r="M155" s="266"/>
      <c r="N155" s="267">
        <f>ROUND(L155*K155,3)</f>
        <v>0</v>
      </c>
      <c r="O155" s="267"/>
      <c r="P155" s="267"/>
      <c r="Q155" s="267"/>
      <c r="R155" s="38"/>
      <c r="T155" s="173" t="s">
        <v>21</v>
      </c>
      <c r="U155" s="45" t="s">
        <v>42</v>
      </c>
      <c r="V155" s="37"/>
      <c r="W155" s="174">
        <f>V155*K155</f>
        <v>0</v>
      </c>
      <c r="X155" s="174">
        <v>2.4065599999999998</v>
      </c>
      <c r="Y155" s="174">
        <f>X155*K155</f>
        <v>6.2570559999999995</v>
      </c>
      <c r="Z155" s="174">
        <v>0</v>
      </c>
      <c r="AA155" s="175">
        <f>Z155*K155</f>
        <v>0</v>
      </c>
      <c r="AR155" s="20" t="s">
        <v>177</v>
      </c>
      <c r="AT155" s="20" t="s">
        <v>173</v>
      </c>
      <c r="AU155" s="20" t="s">
        <v>151</v>
      </c>
      <c r="AY155" s="20" t="s">
        <v>172</v>
      </c>
      <c r="BE155" s="111">
        <f>IF(U155="základná",N155,0)</f>
        <v>0</v>
      </c>
      <c r="BF155" s="111">
        <f>IF(U155="znížená",N155,0)</f>
        <v>0</v>
      </c>
      <c r="BG155" s="111">
        <f>IF(U155="zákl. prenesená",N155,0)</f>
        <v>0</v>
      </c>
      <c r="BH155" s="111">
        <f>IF(U155="zníž. prenesená",N155,0)</f>
        <v>0</v>
      </c>
      <c r="BI155" s="111">
        <f>IF(U155="nulová",N155,0)</f>
        <v>0</v>
      </c>
      <c r="BJ155" s="20" t="s">
        <v>151</v>
      </c>
      <c r="BK155" s="176">
        <f>ROUND(L155*K155,3)</f>
        <v>0</v>
      </c>
      <c r="BL155" s="20" t="s">
        <v>177</v>
      </c>
      <c r="BM155" s="20" t="s">
        <v>321</v>
      </c>
    </row>
    <row r="156" spans="2:65" s="10" customFormat="1" ht="38.25" customHeight="1">
      <c r="B156" s="177"/>
      <c r="C156" s="178"/>
      <c r="D156" s="178"/>
      <c r="E156" s="179" t="s">
        <v>21</v>
      </c>
      <c r="F156" s="268" t="s">
        <v>548</v>
      </c>
      <c r="G156" s="269"/>
      <c r="H156" s="269"/>
      <c r="I156" s="269"/>
      <c r="J156" s="178"/>
      <c r="K156" s="179" t="s">
        <v>21</v>
      </c>
      <c r="L156" s="178"/>
      <c r="M156" s="178"/>
      <c r="N156" s="178"/>
      <c r="O156" s="178"/>
      <c r="P156" s="178"/>
      <c r="Q156" s="178"/>
      <c r="R156" s="180"/>
      <c r="T156" s="181"/>
      <c r="U156" s="178"/>
      <c r="V156" s="178"/>
      <c r="W156" s="178"/>
      <c r="X156" s="178"/>
      <c r="Y156" s="178"/>
      <c r="Z156" s="178"/>
      <c r="AA156" s="182"/>
      <c r="AT156" s="183" t="s">
        <v>180</v>
      </c>
      <c r="AU156" s="183" t="s">
        <v>151</v>
      </c>
      <c r="AV156" s="10" t="s">
        <v>83</v>
      </c>
      <c r="AW156" s="10" t="s">
        <v>6</v>
      </c>
      <c r="AX156" s="10" t="s">
        <v>75</v>
      </c>
      <c r="AY156" s="183" t="s">
        <v>172</v>
      </c>
    </row>
    <row r="157" spans="2:65" s="11" customFormat="1" ht="16.5" customHeight="1">
      <c r="B157" s="184"/>
      <c r="C157" s="185"/>
      <c r="D157" s="185"/>
      <c r="E157" s="186" t="s">
        <v>21</v>
      </c>
      <c r="F157" s="272" t="s">
        <v>617</v>
      </c>
      <c r="G157" s="273"/>
      <c r="H157" s="273"/>
      <c r="I157" s="273"/>
      <c r="J157" s="185"/>
      <c r="K157" s="187">
        <v>2.6</v>
      </c>
      <c r="L157" s="185"/>
      <c r="M157" s="185"/>
      <c r="N157" s="185"/>
      <c r="O157" s="185"/>
      <c r="P157" s="185"/>
      <c r="Q157" s="185"/>
      <c r="R157" s="188"/>
      <c r="T157" s="189"/>
      <c r="U157" s="185"/>
      <c r="V157" s="185"/>
      <c r="W157" s="185"/>
      <c r="X157" s="185"/>
      <c r="Y157" s="185"/>
      <c r="Z157" s="185"/>
      <c r="AA157" s="190"/>
      <c r="AT157" s="191" t="s">
        <v>180</v>
      </c>
      <c r="AU157" s="191" t="s">
        <v>151</v>
      </c>
      <c r="AV157" s="11" t="s">
        <v>151</v>
      </c>
      <c r="AW157" s="11" t="s">
        <v>6</v>
      </c>
      <c r="AX157" s="11" t="s">
        <v>83</v>
      </c>
      <c r="AY157" s="191" t="s">
        <v>172</v>
      </c>
    </row>
    <row r="158" spans="2:65" s="1" customFormat="1" ht="38.25" customHeight="1">
      <c r="B158" s="36"/>
      <c r="C158" s="168" t="s">
        <v>234</v>
      </c>
      <c r="D158" s="168" t="s">
        <v>173</v>
      </c>
      <c r="E158" s="169" t="s">
        <v>323</v>
      </c>
      <c r="F158" s="264" t="s">
        <v>324</v>
      </c>
      <c r="G158" s="264"/>
      <c r="H158" s="264"/>
      <c r="I158" s="264"/>
      <c r="J158" s="170" t="s">
        <v>308</v>
      </c>
      <c r="K158" s="171">
        <v>0.1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1.07623</v>
      </c>
      <c r="Y158" s="174">
        <f>X158*K158</f>
        <v>0.10762300000000001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325</v>
      </c>
    </row>
    <row r="159" spans="2:65" s="11" customFormat="1" ht="16.5" customHeight="1">
      <c r="B159" s="184"/>
      <c r="C159" s="185"/>
      <c r="D159" s="185"/>
      <c r="E159" s="186" t="s">
        <v>21</v>
      </c>
      <c r="F159" s="274" t="s">
        <v>618</v>
      </c>
      <c r="G159" s="275"/>
      <c r="H159" s="275"/>
      <c r="I159" s="275"/>
      <c r="J159" s="185"/>
      <c r="K159" s="187">
        <v>0.1</v>
      </c>
      <c r="L159" s="185"/>
      <c r="M159" s="185"/>
      <c r="N159" s="185"/>
      <c r="O159" s="185"/>
      <c r="P159" s="185"/>
      <c r="Q159" s="185"/>
      <c r="R159" s="188"/>
      <c r="T159" s="189"/>
      <c r="U159" s="185"/>
      <c r="V159" s="185"/>
      <c r="W159" s="185"/>
      <c r="X159" s="185"/>
      <c r="Y159" s="185"/>
      <c r="Z159" s="185"/>
      <c r="AA159" s="190"/>
      <c r="AT159" s="191" t="s">
        <v>180</v>
      </c>
      <c r="AU159" s="191" t="s">
        <v>151</v>
      </c>
      <c r="AV159" s="11" t="s">
        <v>151</v>
      </c>
      <c r="AW159" s="11" t="s">
        <v>6</v>
      </c>
      <c r="AX159" s="11" t="s">
        <v>83</v>
      </c>
      <c r="AY159" s="191" t="s">
        <v>172</v>
      </c>
    </row>
    <row r="160" spans="2:65" s="1" customFormat="1" ht="38.25" customHeight="1">
      <c r="B160" s="36"/>
      <c r="C160" s="168" t="s">
        <v>240</v>
      </c>
      <c r="D160" s="168" t="s">
        <v>173</v>
      </c>
      <c r="E160" s="169" t="s">
        <v>549</v>
      </c>
      <c r="F160" s="264" t="s">
        <v>328</v>
      </c>
      <c r="G160" s="264"/>
      <c r="H160" s="264"/>
      <c r="I160" s="264"/>
      <c r="J160" s="170" t="s">
        <v>308</v>
      </c>
      <c r="K160" s="171">
        <v>0.13</v>
      </c>
      <c r="L160" s="265">
        <v>0</v>
      </c>
      <c r="M160" s="266"/>
      <c r="N160" s="267">
        <f>ROUND(L160*K160,3)</f>
        <v>0</v>
      </c>
      <c r="O160" s="267"/>
      <c r="P160" s="267"/>
      <c r="Q160" s="267"/>
      <c r="R160" s="38"/>
      <c r="T160" s="173" t="s">
        <v>21</v>
      </c>
      <c r="U160" s="45" t="s">
        <v>42</v>
      </c>
      <c r="V160" s="37"/>
      <c r="W160" s="174">
        <f>V160*K160</f>
        <v>0</v>
      </c>
      <c r="X160" s="174">
        <v>1.0505</v>
      </c>
      <c r="Y160" s="174">
        <f>X160*K160</f>
        <v>0.13656499999999999</v>
      </c>
      <c r="Z160" s="174">
        <v>0</v>
      </c>
      <c r="AA160" s="175">
        <f>Z160*K160</f>
        <v>0</v>
      </c>
      <c r="AR160" s="20" t="s">
        <v>177</v>
      </c>
      <c r="AT160" s="20" t="s">
        <v>173</v>
      </c>
      <c r="AU160" s="20" t="s">
        <v>151</v>
      </c>
      <c r="AY160" s="20" t="s">
        <v>172</v>
      </c>
      <c r="BE160" s="111">
        <f>IF(U160="základná",N160,0)</f>
        <v>0</v>
      </c>
      <c r="BF160" s="111">
        <f>IF(U160="znížená",N160,0)</f>
        <v>0</v>
      </c>
      <c r="BG160" s="111">
        <f>IF(U160="zákl. prenesená",N160,0)</f>
        <v>0</v>
      </c>
      <c r="BH160" s="111">
        <f>IF(U160="zníž. prenesená",N160,0)</f>
        <v>0</v>
      </c>
      <c r="BI160" s="111">
        <f>IF(U160="nulová",N160,0)</f>
        <v>0</v>
      </c>
      <c r="BJ160" s="20" t="s">
        <v>151</v>
      </c>
      <c r="BK160" s="176">
        <f>ROUND(L160*K160,3)</f>
        <v>0</v>
      </c>
      <c r="BL160" s="20" t="s">
        <v>177</v>
      </c>
      <c r="BM160" s="20" t="s">
        <v>329</v>
      </c>
    </row>
    <row r="161" spans="2:65" s="10" customFormat="1" ht="16.5" customHeight="1">
      <c r="B161" s="177"/>
      <c r="C161" s="178"/>
      <c r="D161" s="178"/>
      <c r="E161" s="179" t="s">
        <v>21</v>
      </c>
      <c r="F161" s="268" t="s">
        <v>330</v>
      </c>
      <c r="G161" s="269"/>
      <c r="H161" s="269"/>
      <c r="I161" s="269"/>
      <c r="J161" s="178"/>
      <c r="K161" s="179" t="s">
        <v>21</v>
      </c>
      <c r="L161" s="178"/>
      <c r="M161" s="178"/>
      <c r="N161" s="178"/>
      <c r="O161" s="178"/>
      <c r="P161" s="178"/>
      <c r="Q161" s="178"/>
      <c r="R161" s="180"/>
      <c r="T161" s="181"/>
      <c r="U161" s="178"/>
      <c r="V161" s="178"/>
      <c r="W161" s="178"/>
      <c r="X161" s="178"/>
      <c r="Y161" s="178"/>
      <c r="Z161" s="178"/>
      <c r="AA161" s="182"/>
      <c r="AT161" s="183" t="s">
        <v>180</v>
      </c>
      <c r="AU161" s="183" t="s">
        <v>151</v>
      </c>
      <c r="AV161" s="10" t="s">
        <v>83</v>
      </c>
      <c r="AW161" s="10" t="s">
        <v>6</v>
      </c>
      <c r="AX161" s="10" t="s">
        <v>75</v>
      </c>
      <c r="AY161" s="183" t="s">
        <v>172</v>
      </c>
    </row>
    <row r="162" spans="2:65" s="11" customFormat="1" ht="16.5" customHeight="1">
      <c r="B162" s="184"/>
      <c r="C162" s="185"/>
      <c r="D162" s="185"/>
      <c r="E162" s="186" t="s">
        <v>21</v>
      </c>
      <c r="F162" s="272" t="s">
        <v>619</v>
      </c>
      <c r="G162" s="273"/>
      <c r="H162" s="273"/>
      <c r="I162" s="273"/>
      <c r="J162" s="185"/>
      <c r="K162" s="187">
        <v>0.13</v>
      </c>
      <c r="L162" s="185"/>
      <c r="M162" s="185"/>
      <c r="N162" s="185"/>
      <c r="O162" s="185"/>
      <c r="P162" s="185"/>
      <c r="Q162" s="185"/>
      <c r="R162" s="188"/>
      <c r="T162" s="189"/>
      <c r="U162" s="185"/>
      <c r="V162" s="185"/>
      <c r="W162" s="185"/>
      <c r="X162" s="185"/>
      <c r="Y162" s="185"/>
      <c r="Z162" s="185"/>
      <c r="AA162" s="190"/>
      <c r="AT162" s="191" t="s">
        <v>180</v>
      </c>
      <c r="AU162" s="191" t="s">
        <v>151</v>
      </c>
      <c r="AV162" s="11" t="s">
        <v>151</v>
      </c>
      <c r="AW162" s="11" t="s">
        <v>6</v>
      </c>
      <c r="AX162" s="11" t="s">
        <v>83</v>
      </c>
      <c r="AY162" s="191" t="s">
        <v>172</v>
      </c>
    </row>
    <row r="163" spans="2:65" s="9" customFormat="1" ht="29.85" customHeight="1">
      <c r="B163" s="157"/>
      <c r="C163" s="158"/>
      <c r="D163" s="167" t="s">
        <v>144</v>
      </c>
      <c r="E163" s="167"/>
      <c r="F163" s="167"/>
      <c r="G163" s="167"/>
      <c r="H163" s="167"/>
      <c r="I163" s="167"/>
      <c r="J163" s="167"/>
      <c r="K163" s="167"/>
      <c r="L163" s="167"/>
      <c r="M163" s="167"/>
      <c r="N163" s="280">
        <f>BK163</f>
        <v>0</v>
      </c>
      <c r="O163" s="281"/>
      <c r="P163" s="281"/>
      <c r="Q163" s="281"/>
      <c r="R163" s="160"/>
      <c r="T163" s="161"/>
      <c r="U163" s="158"/>
      <c r="V163" s="158"/>
      <c r="W163" s="162">
        <f>SUM(W164:W174)</f>
        <v>0</v>
      </c>
      <c r="X163" s="158"/>
      <c r="Y163" s="162">
        <f>SUM(Y164:Y174)</f>
        <v>8.5756499999999996</v>
      </c>
      <c r="Z163" s="158"/>
      <c r="AA163" s="163">
        <f>SUM(AA164:AA174)</f>
        <v>0</v>
      </c>
      <c r="AR163" s="164" t="s">
        <v>83</v>
      </c>
      <c r="AT163" s="165" t="s">
        <v>74</v>
      </c>
      <c r="AU163" s="165" t="s">
        <v>83</v>
      </c>
      <c r="AY163" s="164" t="s">
        <v>172</v>
      </c>
      <c r="BK163" s="166">
        <f>SUM(BK164:BK174)</f>
        <v>0</v>
      </c>
    </row>
    <row r="164" spans="2:65" s="1" customFormat="1" ht="16.5" customHeight="1">
      <c r="B164" s="36"/>
      <c r="C164" s="168" t="s">
        <v>246</v>
      </c>
      <c r="D164" s="168" t="s">
        <v>173</v>
      </c>
      <c r="E164" s="169" t="s">
        <v>336</v>
      </c>
      <c r="F164" s="264" t="s">
        <v>337</v>
      </c>
      <c r="G164" s="264"/>
      <c r="H164" s="264"/>
      <c r="I164" s="264"/>
      <c r="J164" s="170" t="s">
        <v>176</v>
      </c>
      <c r="K164" s="171">
        <v>2.5</v>
      </c>
      <c r="L164" s="265">
        <v>0</v>
      </c>
      <c r="M164" s="266"/>
      <c r="N164" s="267">
        <f>ROUND(L164*K164,3)</f>
        <v>0</v>
      </c>
      <c r="O164" s="267"/>
      <c r="P164" s="267"/>
      <c r="Q164" s="267"/>
      <c r="R164" s="38"/>
      <c r="T164" s="173" t="s">
        <v>21</v>
      </c>
      <c r="U164" s="45" t="s">
        <v>42</v>
      </c>
      <c r="V164" s="37"/>
      <c r="W164" s="174">
        <f>V164*K164</f>
        <v>0</v>
      </c>
      <c r="X164" s="174">
        <v>3.7859999999999998E-2</v>
      </c>
      <c r="Y164" s="174">
        <f>X164*K164</f>
        <v>9.4649999999999998E-2</v>
      </c>
      <c r="Z164" s="174">
        <v>0</v>
      </c>
      <c r="AA164" s="175">
        <f>Z164*K164</f>
        <v>0</v>
      </c>
      <c r="AR164" s="20" t="s">
        <v>177</v>
      </c>
      <c r="AT164" s="20" t="s">
        <v>173</v>
      </c>
      <c r="AU164" s="20" t="s">
        <v>151</v>
      </c>
      <c r="AY164" s="20" t="s">
        <v>172</v>
      </c>
      <c r="BE164" s="111">
        <f>IF(U164="základná",N164,0)</f>
        <v>0</v>
      </c>
      <c r="BF164" s="111">
        <f>IF(U164="znížená",N164,0)</f>
        <v>0</v>
      </c>
      <c r="BG164" s="111">
        <f>IF(U164="zákl. prenesená",N164,0)</f>
        <v>0</v>
      </c>
      <c r="BH164" s="111">
        <f>IF(U164="zníž. prenesená",N164,0)</f>
        <v>0</v>
      </c>
      <c r="BI164" s="111">
        <f>IF(U164="nulová",N164,0)</f>
        <v>0</v>
      </c>
      <c r="BJ164" s="20" t="s">
        <v>151</v>
      </c>
      <c r="BK164" s="176">
        <f>ROUND(L164*K164,3)</f>
        <v>0</v>
      </c>
      <c r="BL164" s="20" t="s">
        <v>177</v>
      </c>
      <c r="BM164" s="20" t="s">
        <v>338</v>
      </c>
    </row>
    <row r="165" spans="2:65" s="10" customFormat="1" ht="25.5" customHeight="1">
      <c r="B165" s="177"/>
      <c r="C165" s="178"/>
      <c r="D165" s="178"/>
      <c r="E165" s="179" t="s">
        <v>21</v>
      </c>
      <c r="F165" s="268" t="s">
        <v>339</v>
      </c>
      <c r="G165" s="269"/>
      <c r="H165" s="269"/>
      <c r="I165" s="269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1" customFormat="1" ht="16.5" customHeight="1">
      <c r="B166" s="184"/>
      <c r="C166" s="185"/>
      <c r="D166" s="185"/>
      <c r="E166" s="186" t="s">
        <v>21</v>
      </c>
      <c r="F166" s="272" t="s">
        <v>477</v>
      </c>
      <c r="G166" s="273"/>
      <c r="H166" s="273"/>
      <c r="I166" s="273"/>
      <c r="J166" s="185"/>
      <c r="K166" s="187">
        <v>2.5</v>
      </c>
      <c r="L166" s="185"/>
      <c r="M166" s="185"/>
      <c r="N166" s="185"/>
      <c r="O166" s="185"/>
      <c r="P166" s="185"/>
      <c r="Q166" s="185"/>
      <c r="R166" s="188"/>
      <c r="T166" s="189"/>
      <c r="U166" s="185"/>
      <c r="V166" s="185"/>
      <c r="W166" s="185"/>
      <c r="X166" s="185"/>
      <c r="Y166" s="185"/>
      <c r="Z166" s="185"/>
      <c r="AA166" s="190"/>
      <c r="AT166" s="191" t="s">
        <v>180</v>
      </c>
      <c r="AU166" s="191" t="s">
        <v>151</v>
      </c>
      <c r="AV166" s="11" t="s">
        <v>151</v>
      </c>
      <c r="AW166" s="11" t="s">
        <v>6</v>
      </c>
      <c r="AX166" s="11" t="s">
        <v>83</v>
      </c>
      <c r="AY166" s="191" t="s">
        <v>172</v>
      </c>
    </row>
    <row r="167" spans="2:65" s="1" customFormat="1" ht="25.5" customHeight="1">
      <c r="B167" s="36"/>
      <c r="C167" s="168" t="s">
        <v>253</v>
      </c>
      <c r="D167" s="168" t="s">
        <v>173</v>
      </c>
      <c r="E167" s="169" t="s">
        <v>197</v>
      </c>
      <c r="F167" s="264" t="s">
        <v>198</v>
      </c>
      <c r="G167" s="264"/>
      <c r="H167" s="264"/>
      <c r="I167" s="264"/>
      <c r="J167" s="170" t="s">
        <v>176</v>
      </c>
      <c r="K167" s="171">
        <v>82.5</v>
      </c>
      <c r="L167" s="265">
        <v>0</v>
      </c>
      <c r="M167" s="266"/>
      <c r="N167" s="267">
        <f>ROUND(L167*K167,3)</f>
        <v>0</v>
      </c>
      <c r="O167" s="267"/>
      <c r="P167" s="267"/>
      <c r="Q167" s="267"/>
      <c r="R167" s="38"/>
      <c r="T167" s="173" t="s">
        <v>21</v>
      </c>
      <c r="U167" s="45" t="s">
        <v>42</v>
      </c>
      <c r="V167" s="37"/>
      <c r="W167" s="174">
        <f>V167*K167</f>
        <v>0</v>
      </c>
      <c r="X167" s="174">
        <v>8.2500000000000004E-2</v>
      </c>
      <c r="Y167" s="174">
        <f>X167*K167</f>
        <v>6.8062500000000004</v>
      </c>
      <c r="Z167" s="174">
        <v>0</v>
      </c>
      <c r="AA167" s="175">
        <f>Z167*K167</f>
        <v>0</v>
      </c>
      <c r="AR167" s="20" t="s">
        <v>177</v>
      </c>
      <c r="AT167" s="20" t="s">
        <v>173</v>
      </c>
      <c r="AU167" s="20" t="s">
        <v>151</v>
      </c>
      <c r="AY167" s="20" t="s">
        <v>172</v>
      </c>
      <c r="BE167" s="111">
        <f>IF(U167="základná",N167,0)</f>
        <v>0</v>
      </c>
      <c r="BF167" s="111">
        <f>IF(U167="znížená",N167,0)</f>
        <v>0</v>
      </c>
      <c r="BG167" s="111">
        <f>IF(U167="zákl. prenesená",N167,0)</f>
        <v>0</v>
      </c>
      <c r="BH167" s="111">
        <f>IF(U167="zníž. prenesená",N167,0)</f>
        <v>0</v>
      </c>
      <c r="BI167" s="111">
        <f>IF(U167="nulová",N167,0)</f>
        <v>0</v>
      </c>
      <c r="BJ167" s="20" t="s">
        <v>151</v>
      </c>
      <c r="BK167" s="176">
        <f>ROUND(L167*K167,3)</f>
        <v>0</v>
      </c>
      <c r="BL167" s="20" t="s">
        <v>177</v>
      </c>
      <c r="BM167" s="20" t="s">
        <v>199</v>
      </c>
    </row>
    <row r="168" spans="2:65" s="10" customFormat="1" ht="38.25" customHeight="1">
      <c r="B168" s="177"/>
      <c r="C168" s="178"/>
      <c r="D168" s="178"/>
      <c r="E168" s="179" t="s">
        <v>21</v>
      </c>
      <c r="F168" s="268" t="s">
        <v>200</v>
      </c>
      <c r="G168" s="269"/>
      <c r="H168" s="269"/>
      <c r="I168" s="269"/>
      <c r="J168" s="178"/>
      <c r="K168" s="179" t="s">
        <v>21</v>
      </c>
      <c r="L168" s="178"/>
      <c r="M168" s="178"/>
      <c r="N168" s="178"/>
      <c r="O168" s="178"/>
      <c r="P168" s="178"/>
      <c r="Q168" s="178"/>
      <c r="R168" s="180"/>
      <c r="T168" s="181"/>
      <c r="U168" s="178"/>
      <c r="V168" s="178"/>
      <c r="W168" s="178"/>
      <c r="X168" s="178"/>
      <c r="Y168" s="178"/>
      <c r="Z168" s="178"/>
      <c r="AA168" s="182"/>
      <c r="AT168" s="183" t="s">
        <v>180</v>
      </c>
      <c r="AU168" s="183" t="s">
        <v>151</v>
      </c>
      <c r="AV168" s="10" t="s">
        <v>83</v>
      </c>
      <c r="AW168" s="10" t="s">
        <v>6</v>
      </c>
      <c r="AX168" s="10" t="s">
        <v>75</v>
      </c>
      <c r="AY168" s="183" t="s">
        <v>172</v>
      </c>
    </row>
    <row r="169" spans="2:65" s="10" customFormat="1" ht="25.5" customHeight="1">
      <c r="B169" s="177"/>
      <c r="C169" s="178"/>
      <c r="D169" s="178"/>
      <c r="E169" s="179" t="s">
        <v>21</v>
      </c>
      <c r="F169" s="270" t="s">
        <v>201</v>
      </c>
      <c r="G169" s="271"/>
      <c r="H169" s="271"/>
      <c r="I169" s="271"/>
      <c r="J169" s="178"/>
      <c r="K169" s="179" t="s">
        <v>21</v>
      </c>
      <c r="L169" s="178"/>
      <c r="M169" s="178"/>
      <c r="N169" s="178"/>
      <c r="O169" s="178"/>
      <c r="P169" s="178"/>
      <c r="Q169" s="178"/>
      <c r="R169" s="180"/>
      <c r="T169" s="181"/>
      <c r="U169" s="178"/>
      <c r="V169" s="178"/>
      <c r="W169" s="178"/>
      <c r="X169" s="178"/>
      <c r="Y169" s="178"/>
      <c r="Z169" s="178"/>
      <c r="AA169" s="182"/>
      <c r="AT169" s="183" t="s">
        <v>180</v>
      </c>
      <c r="AU169" s="183" t="s">
        <v>151</v>
      </c>
      <c r="AV169" s="10" t="s">
        <v>83</v>
      </c>
      <c r="AW169" s="10" t="s">
        <v>6</v>
      </c>
      <c r="AX169" s="10" t="s">
        <v>75</v>
      </c>
      <c r="AY169" s="183" t="s">
        <v>172</v>
      </c>
    </row>
    <row r="170" spans="2:65" s="11" customFormat="1" ht="16.5" customHeight="1">
      <c r="B170" s="184"/>
      <c r="C170" s="185"/>
      <c r="D170" s="185"/>
      <c r="E170" s="186" t="s">
        <v>21</v>
      </c>
      <c r="F170" s="272" t="s">
        <v>620</v>
      </c>
      <c r="G170" s="273"/>
      <c r="H170" s="273"/>
      <c r="I170" s="273"/>
      <c r="J170" s="185"/>
      <c r="K170" s="187">
        <v>82.5</v>
      </c>
      <c r="L170" s="185"/>
      <c r="M170" s="185"/>
      <c r="N170" s="185"/>
      <c r="O170" s="185"/>
      <c r="P170" s="185"/>
      <c r="Q170" s="185"/>
      <c r="R170" s="188"/>
      <c r="T170" s="189"/>
      <c r="U170" s="185"/>
      <c r="V170" s="185"/>
      <c r="W170" s="185"/>
      <c r="X170" s="185"/>
      <c r="Y170" s="185"/>
      <c r="Z170" s="185"/>
      <c r="AA170" s="190"/>
      <c r="AT170" s="191" t="s">
        <v>180</v>
      </c>
      <c r="AU170" s="191" t="s">
        <v>151</v>
      </c>
      <c r="AV170" s="11" t="s">
        <v>151</v>
      </c>
      <c r="AW170" s="11" t="s">
        <v>6</v>
      </c>
      <c r="AX170" s="11" t="s">
        <v>83</v>
      </c>
      <c r="AY170" s="191" t="s">
        <v>172</v>
      </c>
    </row>
    <row r="171" spans="2:65" s="1" customFormat="1" ht="25.5" customHeight="1">
      <c r="B171" s="36"/>
      <c r="C171" s="168" t="s">
        <v>258</v>
      </c>
      <c r="D171" s="168" t="s">
        <v>173</v>
      </c>
      <c r="E171" s="169" t="s">
        <v>204</v>
      </c>
      <c r="F171" s="264" t="s">
        <v>205</v>
      </c>
      <c r="G171" s="264"/>
      <c r="H171" s="264"/>
      <c r="I171" s="264"/>
      <c r="J171" s="170" t="s">
        <v>176</v>
      </c>
      <c r="K171" s="171">
        <v>20.3</v>
      </c>
      <c r="L171" s="265">
        <v>0</v>
      </c>
      <c r="M171" s="266"/>
      <c r="N171" s="267">
        <f>ROUND(L171*K171,3)</f>
        <v>0</v>
      </c>
      <c r="O171" s="267"/>
      <c r="P171" s="267"/>
      <c r="Q171" s="267"/>
      <c r="R171" s="38"/>
      <c r="T171" s="173" t="s">
        <v>21</v>
      </c>
      <c r="U171" s="45" t="s">
        <v>42</v>
      </c>
      <c r="V171" s="37"/>
      <c r="W171" s="174">
        <f>V171*K171</f>
        <v>0</v>
      </c>
      <c r="X171" s="174">
        <v>8.2500000000000004E-2</v>
      </c>
      <c r="Y171" s="174">
        <f>X171*K171</f>
        <v>1.6747500000000002</v>
      </c>
      <c r="Z171" s="174">
        <v>0</v>
      </c>
      <c r="AA171" s="175">
        <f>Z171*K171</f>
        <v>0</v>
      </c>
      <c r="AR171" s="20" t="s">
        <v>177</v>
      </c>
      <c r="AT171" s="20" t="s">
        <v>173</v>
      </c>
      <c r="AU171" s="20" t="s">
        <v>151</v>
      </c>
      <c r="AY171" s="20" t="s">
        <v>172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151</v>
      </c>
      <c r="BK171" s="176">
        <f>ROUND(L171*K171,3)</f>
        <v>0</v>
      </c>
      <c r="BL171" s="20" t="s">
        <v>177</v>
      </c>
      <c r="BM171" s="20" t="s">
        <v>206</v>
      </c>
    </row>
    <row r="172" spans="2:65" s="10" customFormat="1" ht="51" customHeight="1">
      <c r="B172" s="177"/>
      <c r="C172" s="178"/>
      <c r="D172" s="178"/>
      <c r="E172" s="179" t="s">
        <v>21</v>
      </c>
      <c r="F172" s="268" t="s">
        <v>207</v>
      </c>
      <c r="G172" s="269"/>
      <c r="H172" s="269"/>
      <c r="I172" s="269"/>
      <c r="J172" s="178"/>
      <c r="K172" s="179" t="s">
        <v>21</v>
      </c>
      <c r="L172" s="178"/>
      <c r="M172" s="178"/>
      <c r="N172" s="178"/>
      <c r="O172" s="178"/>
      <c r="P172" s="178"/>
      <c r="Q172" s="178"/>
      <c r="R172" s="180"/>
      <c r="T172" s="181"/>
      <c r="U172" s="178"/>
      <c r="V172" s="178"/>
      <c r="W172" s="178"/>
      <c r="X172" s="178"/>
      <c r="Y172" s="178"/>
      <c r="Z172" s="178"/>
      <c r="AA172" s="182"/>
      <c r="AT172" s="183" t="s">
        <v>180</v>
      </c>
      <c r="AU172" s="183" t="s">
        <v>151</v>
      </c>
      <c r="AV172" s="10" t="s">
        <v>83</v>
      </c>
      <c r="AW172" s="10" t="s">
        <v>6</v>
      </c>
      <c r="AX172" s="10" t="s">
        <v>75</v>
      </c>
      <c r="AY172" s="183" t="s">
        <v>172</v>
      </c>
    </row>
    <row r="173" spans="2:65" s="10" customFormat="1" ht="25.5" customHeight="1">
      <c r="B173" s="177"/>
      <c r="C173" s="178"/>
      <c r="D173" s="178"/>
      <c r="E173" s="179" t="s">
        <v>21</v>
      </c>
      <c r="F173" s="270" t="s">
        <v>201</v>
      </c>
      <c r="G173" s="271"/>
      <c r="H173" s="271"/>
      <c r="I173" s="271"/>
      <c r="J173" s="178"/>
      <c r="K173" s="179" t="s">
        <v>21</v>
      </c>
      <c r="L173" s="178"/>
      <c r="M173" s="178"/>
      <c r="N173" s="178"/>
      <c r="O173" s="178"/>
      <c r="P173" s="178"/>
      <c r="Q173" s="178"/>
      <c r="R173" s="180"/>
      <c r="T173" s="181"/>
      <c r="U173" s="178"/>
      <c r="V173" s="178"/>
      <c r="W173" s="178"/>
      <c r="X173" s="178"/>
      <c r="Y173" s="178"/>
      <c r="Z173" s="178"/>
      <c r="AA173" s="182"/>
      <c r="AT173" s="183" t="s">
        <v>180</v>
      </c>
      <c r="AU173" s="183" t="s">
        <v>151</v>
      </c>
      <c r="AV173" s="10" t="s">
        <v>83</v>
      </c>
      <c r="AW173" s="10" t="s">
        <v>6</v>
      </c>
      <c r="AX173" s="10" t="s">
        <v>75</v>
      </c>
      <c r="AY173" s="183" t="s">
        <v>172</v>
      </c>
    </row>
    <row r="174" spans="2:65" s="11" customFormat="1" ht="16.5" customHeight="1">
      <c r="B174" s="184"/>
      <c r="C174" s="185"/>
      <c r="D174" s="185"/>
      <c r="E174" s="186" t="s">
        <v>21</v>
      </c>
      <c r="F174" s="272" t="s">
        <v>621</v>
      </c>
      <c r="G174" s="273"/>
      <c r="H174" s="273"/>
      <c r="I174" s="273"/>
      <c r="J174" s="185"/>
      <c r="K174" s="187">
        <v>20.3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90"/>
      <c r="AT174" s="191" t="s">
        <v>180</v>
      </c>
      <c r="AU174" s="191" t="s">
        <v>151</v>
      </c>
      <c r="AV174" s="11" t="s">
        <v>151</v>
      </c>
      <c r="AW174" s="11" t="s">
        <v>6</v>
      </c>
      <c r="AX174" s="11" t="s">
        <v>83</v>
      </c>
      <c r="AY174" s="191" t="s">
        <v>172</v>
      </c>
    </row>
    <row r="175" spans="2:65" s="9" customFormat="1" ht="29.85" customHeight="1">
      <c r="B175" s="157"/>
      <c r="C175" s="158"/>
      <c r="D175" s="167" t="s">
        <v>145</v>
      </c>
      <c r="E175" s="167"/>
      <c r="F175" s="167"/>
      <c r="G175" s="167"/>
      <c r="H175" s="167"/>
      <c r="I175" s="167"/>
      <c r="J175" s="167"/>
      <c r="K175" s="167"/>
      <c r="L175" s="167"/>
      <c r="M175" s="167"/>
      <c r="N175" s="280">
        <f>BK175</f>
        <v>0</v>
      </c>
      <c r="O175" s="281"/>
      <c r="P175" s="281"/>
      <c r="Q175" s="281"/>
      <c r="R175" s="160"/>
      <c r="T175" s="161"/>
      <c r="U175" s="158"/>
      <c r="V175" s="158"/>
      <c r="W175" s="162">
        <f>SUM(W176:W198)</f>
        <v>0</v>
      </c>
      <c r="X175" s="158"/>
      <c r="Y175" s="162">
        <f>SUM(Y176:Y198)</f>
        <v>157.47031500000003</v>
      </c>
      <c r="Z175" s="158"/>
      <c r="AA175" s="163">
        <f>SUM(AA176:AA198)</f>
        <v>22.271999999999998</v>
      </c>
      <c r="AR175" s="164" t="s">
        <v>83</v>
      </c>
      <c r="AT175" s="165" t="s">
        <v>74</v>
      </c>
      <c r="AU175" s="165" t="s">
        <v>83</v>
      </c>
      <c r="AY175" s="164" t="s">
        <v>172</v>
      </c>
      <c r="BK175" s="166">
        <f>SUM(BK176:BK198)</f>
        <v>0</v>
      </c>
    </row>
    <row r="176" spans="2:65" s="1" customFormat="1" ht="16.5" customHeight="1">
      <c r="B176" s="36"/>
      <c r="C176" s="168" t="s">
        <v>263</v>
      </c>
      <c r="D176" s="168" t="s">
        <v>173</v>
      </c>
      <c r="E176" s="169" t="s">
        <v>588</v>
      </c>
      <c r="F176" s="264" t="s">
        <v>589</v>
      </c>
      <c r="G176" s="264"/>
      <c r="H176" s="264"/>
      <c r="I176" s="264"/>
      <c r="J176" s="170" t="s">
        <v>185</v>
      </c>
      <c r="K176" s="171">
        <v>0.6</v>
      </c>
      <c r="L176" s="265">
        <v>0</v>
      </c>
      <c r="M176" s="266"/>
      <c r="N176" s="267">
        <f>ROUND(L176*K176,3)</f>
        <v>0</v>
      </c>
      <c r="O176" s="267"/>
      <c r="P176" s="267"/>
      <c r="Q176" s="267"/>
      <c r="R176" s="38"/>
      <c r="T176" s="173" t="s">
        <v>21</v>
      </c>
      <c r="U176" s="45" t="s">
        <v>42</v>
      </c>
      <c r="V176" s="37"/>
      <c r="W176" s="174">
        <f>V176*K176</f>
        <v>0</v>
      </c>
      <c r="X176" s="174">
        <v>0.11254</v>
      </c>
      <c r="Y176" s="174">
        <f>X176*K176</f>
        <v>6.7524000000000001E-2</v>
      </c>
      <c r="Z176" s="174">
        <v>0</v>
      </c>
      <c r="AA176" s="175">
        <f>Z176*K176</f>
        <v>0</v>
      </c>
      <c r="AR176" s="20" t="s">
        <v>177</v>
      </c>
      <c r="AT176" s="20" t="s">
        <v>173</v>
      </c>
      <c r="AU176" s="20" t="s">
        <v>151</v>
      </c>
      <c r="AY176" s="20" t="s">
        <v>172</v>
      </c>
      <c r="BE176" s="111">
        <f>IF(U176="základná",N176,0)</f>
        <v>0</v>
      </c>
      <c r="BF176" s="111">
        <f>IF(U176="znížená",N176,0)</f>
        <v>0</v>
      </c>
      <c r="BG176" s="111">
        <f>IF(U176="zákl. prenesená",N176,0)</f>
        <v>0</v>
      </c>
      <c r="BH176" s="111">
        <f>IF(U176="zníž. prenesená",N176,0)</f>
        <v>0</v>
      </c>
      <c r="BI176" s="111">
        <f>IF(U176="nulová",N176,0)</f>
        <v>0</v>
      </c>
      <c r="BJ176" s="20" t="s">
        <v>151</v>
      </c>
      <c r="BK176" s="176">
        <f>ROUND(L176*K176,3)</f>
        <v>0</v>
      </c>
      <c r="BL176" s="20" t="s">
        <v>177</v>
      </c>
      <c r="BM176" s="20" t="s">
        <v>590</v>
      </c>
    </row>
    <row r="177" spans="2:65" s="10" customFormat="1" ht="51" customHeight="1">
      <c r="B177" s="177"/>
      <c r="C177" s="178"/>
      <c r="D177" s="178"/>
      <c r="E177" s="179" t="s">
        <v>21</v>
      </c>
      <c r="F177" s="268" t="s">
        <v>591</v>
      </c>
      <c r="G177" s="269"/>
      <c r="H177" s="269"/>
      <c r="I177" s="269"/>
      <c r="J177" s="178"/>
      <c r="K177" s="179" t="s">
        <v>21</v>
      </c>
      <c r="L177" s="178"/>
      <c r="M177" s="178"/>
      <c r="N177" s="178"/>
      <c r="O177" s="178"/>
      <c r="P177" s="178"/>
      <c r="Q177" s="178"/>
      <c r="R177" s="180"/>
      <c r="T177" s="181"/>
      <c r="U177" s="178"/>
      <c r="V177" s="178"/>
      <c r="W177" s="178"/>
      <c r="X177" s="178"/>
      <c r="Y177" s="178"/>
      <c r="Z177" s="178"/>
      <c r="AA177" s="182"/>
      <c r="AT177" s="183" t="s">
        <v>180</v>
      </c>
      <c r="AU177" s="183" t="s">
        <v>151</v>
      </c>
      <c r="AV177" s="10" t="s">
        <v>83</v>
      </c>
      <c r="AW177" s="10" t="s">
        <v>6</v>
      </c>
      <c r="AX177" s="10" t="s">
        <v>75</v>
      </c>
      <c r="AY177" s="183" t="s">
        <v>172</v>
      </c>
    </row>
    <row r="178" spans="2:65" s="10" customFormat="1" ht="51" customHeight="1">
      <c r="B178" s="177"/>
      <c r="C178" s="178"/>
      <c r="D178" s="178"/>
      <c r="E178" s="179" t="s">
        <v>21</v>
      </c>
      <c r="F178" s="270" t="s">
        <v>592</v>
      </c>
      <c r="G178" s="271"/>
      <c r="H178" s="271"/>
      <c r="I178" s="271"/>
      <c r="J178" s="178"/>
      <c r="K178" s="179" t="s">
        <v>21</v>
      </c>
      <c r="L178" s="178"/>
      <c r="M178" s="178"/>
      <c r="N178" s="178"/>
      <c r="O178" s="178"/>
      <c r="P178" s="178"/>
      <c r="Q178" s="178"/>
      <c r="R178" s="180"/>
      <c r="T178" s="181"/>
      <c r="U178" s="178"/>
      <c r="V178" s="178"/>
      <c r="W178" s="178"/>
      <c r="X178" s="178"/>
      <c r="Y178" s="178"/>
      <c r="Z178" s="178"/>
      <c r="AA178" s="182"/>
      <c r="AT178" s="183" t="s">
        <v>180</v>
      </c>
      <c r="AU178" s="183" t="s">
        <v>151</v>
      </c>
      <c r="AV178" s="10" t="s">
        <v>83</v>
      </c>
      <c r="AW178" s="10" t="s">
        <v>6</v>
      </c>
      <c r="AX178" s="10" t="s">
        <v>75</v>
      </c>
      <c r="AY178" s="183" t="s">
        <v>172</v>
      </c>
    </row>
    <row r="179" spans="2:65" s="11" customFormat="1" ht="16.5" customHeight="1">
      <c r="B179" s="184"/>
      <c r="C179" s="185"/>
      <c r="D179" s="185"/>
      <c r="E179" s="186" t="s">
        <v>21</v>
      </c>
      <c r="F179" s="272" t="s">
        <v>622</v>
      </c>
      <c r="G179" s="273"/>
      <c r="H179" s="273"/>
      <c r="I179" s="273"/>
      <c r="J179" s="185"/>
      <c r="K179" s="187">
        <v>0.6</v>
      </c>
      <c r="L179" s="185"/>
      <c r="M179" s="185"/>
      <c r="N179" s="185"/>
      <c r="O179" s="185"/>
      <c r="P179" s="185"/>
      <c r="Q179" s="185"/>
      <c r="R179" s="188"/>
      <c r="T179" s="189"/>
      <c r="U179" s="185"/>
      <c r="V179" s="185"/>
      <c r="W179" s="185"/>
      <c r="X179" s="185"/>
      <c r="Y179" s="185"/>
      <c r="Z179" s="185"/>
      <c r="AA179" s="190"/>
      <c r="AT179" s="191" t="s">
        <v>180</v>
      </c>
      <c r="AU179" s="191" t="s">
        <v>151</v>
      </c>
      <c r="AV179" s="11" t="s">
        <v>151</v>
      </c>
      <c r="AW179" s="11" t="s">
        <v>6</v>
      </c>
      <c r="AX179" s="11" t="s">
        <v>83</v>
      </c>
      <c r="AY179" s="191" t="s">
        <v>172</v>
      </c>
    </row>
    <row r="180" spans="2:65" s="1" customFormat="1" ht="16.5" customHeight="1">
      <c r="B180" s="36"/>
      <c r="C180" s="168" t="s">
        <v>341</v>
      </c>
      <c r="D180" s="168" t="s">
        <v>173</v>
      </c>
      <c r="E180" s="169" t="s">
        <v>217</v>
      </c>
      <c r="F180" s="264" t="s">
        <v>218</v>
      </c>
      <c r="G180" s="264"/>
      <c r="H180" s="264"/>
      <c r="I180" s="264"/>
      <c r="J180" s="170" t="s">
        <v>185</v>
      </c>
      <c r="K180" s="171">
        <v>33.6</v>
      </c>
      <c r="L180" s="265">
        <v>0</v>
      </c>
      <c r="M180" s="266"/>
      <c r="N180" s="267">
        <f>ROUND(L180*K180,3)</f>
        <v>0</v>
      </c>
      <c r="O180" s="267"/>
      <c r="P180" s="267"/>
      <c r="Q180" s="267"/>
      <c r="R180" s="38"/>
      <c r="T180" s="173" t="s">
        <v>21</v>
      </c>
      <c r="U180" s="45" t="s">
        <v>42</v>
      </c>
      <c r="V180" s="37"/>
      <c r="W180" s="174">
        <f>V180*K180</f>
        <v>0</v>
      </c>
      <c r="X180" s="174">
        <v>0.11254</v>
      </c>
      <c r="Y180" s="174">
        <f>X180*K180</f>
        <v>3.7813440000000003</v>
      </c>
      <c r="Z180" s="174">
        <v>0</v>
      </c>
      <c r="AA180" s="175">
        <f>Z180*K180</f>
        <v>0</v>
      </c>
      <c r="AR180" s="20" t="s">
        <v>177</v>
      </c>
      <c r="AT180" s="20" t="s">
        <v>173</v>
      </c>
      <c r="AU180" s="20" t="s">
        <v>151</v>
      </c>
      <c r="AY180" s="20" t="s">
        <v>172</v>
      </c>
      <c r="BE180" s="111">
        <f>IF(U180="základná",N180,0)</f>
        <v>0</v>
      </c>
      <c r="BF180" s="111">
        <f>IF(U180="znížená",N180,0)</f>
        <v>0</v>
      </c>
      <c r="BG180" s="111">
        <f>IF(U180="zákl. prenesená",N180,0)</f>
        <v>0</v>
      </c>
      <c r="BH180" s="111">
        <f>IF(U180="zníž. prenesená",N180,0)</f>
        <v>0</v>
      </c>
      <c r="BI180" s="111">
        <f>IF(U180="nulová",N180,0)</f>
        <v>0</v>
      </c>
      <c r="BJ180" s="20" t="s">
        <v>151</v>
      </c>
      <c r="BK180" s="176">
        <f>ROUND(L180*K180,3)</f>
        <v>0</v>
      </c>
      <c r="BL180" s="20" t="s">
        <v>177</v>
      </c>
      <c r="BM180" s="20" t="s">
        <v>219</v>
      </c>
    </row>
    <row r="181" spans="2:65" s="10" customFormat="1" ht="51" customHeight="1">
      <c r="B181" s="177"/>
      <c r="C181" s="178"/>
      <c r="D181" s="178"/>
      <c r="E181" s="179" t="s">
        <v>21</v>
      </c>
      <c r="F181" s="268" t="s">
        <v>220</v>
      </c>
      <c r="G181" s="269"/>
      <c r="H181" s="269"/>
      <c r="I181" s="269"/>
      <c r="J181" s="178"/>
      <c r="K181" s="179" t="s">
        <v>21</v>
      </c>
      <c r="L181" s="178"/>
      <c r="M181" s="178"/>
      <c r="N181" s="178"/>
      <c r="O181" s="178"/>
      <c r="P181" s="178"/>
      <c r="Q181" s="178"/>
      <c r="R181" s="180"/>
      <c r="T181" s="181"/>
      <c r="U181" s="178"/>
      <c r="V181" s="178"/>
      <c r="W181" s="178"/>
      <c r="X181" s="178"/>
      <c r="Y181" s="178"/>
      <c r="Z181" s="178"/>
      <c r="AA181" s="182"/>
      <c r="AT181" s="183" t="s">
        <v>180</v>
      </c>
      <c r="AU181" s="183" t="s">
        <v>151</v>
      </c>
      <c r="AV181" s="10" t="s">
        <v>83</v>
      </c>
      <c r="AW181" s="10" t="s">
        <v>6</v>
      </c>
      <c r="AX181" s="10" t="s">
        <v>75</v>
      </c>
      <c r="AY181" s="183" t="s">
        <v>172</v>
      </c>
    </row>
    <row r="182" spans="2:65" s="11" customFormat="1" ht="16.5" customHeight="1">
      <c r="B182" s="184"/>
      <c r="C182" s="185"/>
      <c r="D182" s="185"/>
      <c r="E182" s="186" t="s">
        <v>21</v>
      </c>
      <c r="F182" s="272" t="s">
        <v>623</v>
      </c>
      <c r="G182" s="273"/>
      <c r="H182" s="273"/>
      <c r="I182" s="273"/>
      <c r="J182" s="185"/>
      <c r="K182" s="187">
        <v>33.6</v>
      </c>
      <c r="L182" s="185"/>
      <c r="M182" s="185"/>
      <c r="N182" s="185"/>
      <c r="O182" s="185"/>
      <c r="P182" s="185"/>
      <c r="Q182" s="185"/>
      <c r="R182" s="188"/>
      <c r="T182" s="189"/>
      <c r="U182" s="185"/>
      <c r="V182" s="185"/>
      <c r="W182" s="185"/>
      <c r="X182" s="185"/>
      <c r="Y182" s="185"/>
      <c r="Z182" s="185"/>
      <c r="AA182" s="190"/>
      <c r="AT182" s="191" t="s">
        <v>180</v>
      </c>
      <c r="AU182" s="191" t="s">
        <v>151</v>
      </c>
      <c r="AV182" s="11" t="s">
        <v>151</v>
      </c>
      <c r="AW182" s="11" t="s">
        <v>6</v>
      </c>
      <c r="AX182" s="11" t="s">
        <v>83</v>
      </c>
      <c r="AY182" s="191" t="s">
        <v>172</v>
      </c>
    </row>
    <row r="183" spans="2:65" s="1" customFormat="1" ht="25.5" customHeight="1">
      <c r="B183" s="36"/>
      <c r="C183" s="168" t="s">
        <v>343</v>
      </c>
      <c r="D183" s="168" t="s">
        <v>173</v>
      </c>
      <c r="E183" s="169" t="s">
        <v>223</v>
      </c>
      <c r="F183" s="264" t="s">
        <v>224</v>
      </c>
      <c r="G183" s="264"/>
      <c r="H183" s="264"/>
      <c r="I183" s="264"/>
      <c r="J183" s="170" t="s">
        <v>225</v>
      </c>
      <c r="K183" s="171">
        <v>2</v>
      </c>
      <c r="L183" s="265">
        <v>0</v>
      </c>
      <c r="M183" s="266"/>
      <c r="N183" s="267">
        <f>ROUND(L183*K183,3)</f>
        <v>0</v>
      </c>
      <c r="O183" s="267"/>
      <c r="P183" s="267"/>
      <c r="Q183" s="267"/>
      <c r="R183" s="38"/>
      <c r="T183" s="173" t="s">
        <v>21</v>
      </c>
      <c r="U183" s="45" t="s">
        <v>42</v>
      </c>
      <c r="V183" s="37"/>
      <c r="W183" s="174">
        <f>V183*K183</f>
        <v>0</v>
      </c>
      <c r="X183" s="174">
        <v>7.7670000000000003E-2</v>
      </c>
      <c r="Y183" s="174">
        <f>X183*K183</f>
        <v>0.15534000000000001</v>
      </c>
      <c r="Z183" s="174">
        <v>0</v>
      </c>
      <c r="AA183" s="175">
        <f>Z183*K183</f>
        <v>0</v>
      </c>
      <c r="AR183" s="20" t="s">
        <v>177</v>
      </c>
      <c r="AT183" s="20" t="s">
        <v>173</v>
      </c>
      <c r="AU183" s="20" t="s">
        <v>151</v>
      </c>
      <c r="AY183" s="20" t="s">
        <v>172</v>
      </c>
      <c r="BE183" s="111">
        <f>IF(U183="základná",N183,0)</f>
        <v>0</v>
      </c>
      <c r="BF183" s="111">
        <f>IF(U183="znížená",N183,0)</f>
        <v>0</v>
      </c>
      <c r="BG183" s="111">
        <f>IF(U183="zákl. prenesená",N183,0)</f>
        <v>0</v>
      </c>
      <c r="BH183" s="111">
        <f>IF(U183="zníž. prenesená",N183,0)</f>
        <v>0</v>
      </c>
      <c r="BI183" s="111">
        <f>IF(U183="nulová",N183,0)</f>
        <v>0</v>
      </c>
      <c r="BJ183" s="20" t="s">
        <v>151</v>
      </c>
      <c r="BK183" s="176">
        <f>ROUND(L183*K183,3)</f>
        <v>0</v>
      </c>
      <c r="BL183" s="20" t="s">
        <v>177</v>
      </c>
      <c r="BM183" s="20" t="s">
        <v>226</v>
      </c>
    </row>
    <row r="184" spans="2:65" s="11" customFormat="1" ht="16.5" customHeight="1">
      <c r="B184" s="184"/>
      <c r="C184" s="185"/>
      <c r="D184" s="185"/>
      <c r="E184" s="186" t="s">
        <v>21</v>
      </c>
      <c r="F184" s="274" t="s">
        <v>227</v>
      </c>
      <c r="G184" s="275"/>
      <c r="H184" s="275"/>
      <c r="I184" s="275"/>
      <c r="J184" s="185"/>
      <c r="K184" s="187">
        <v>2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90"/>
      <c r="AT184" s="191" t="s">
        <v>180</v>
      </c>
      <c r="AU184" s="191" t="s">
        <v>151</v>
      </c>
      <c r="AV184" s="11" t="s">
        <v>151</v>
      </c>
      <c r="AW184" s="11" t="s">
        <v>6</v>
      </c>
      <c r="AX184" s="11" t="s">
        <v>83</v>
      </c>
      <c r="AY184" s="191" t="s">
        <v>172</v>
      </c>
    </row>
    <row r="185" spans="2:65" s="1" customFormat="1" ht="38.25" customHeight="1">
      <c r="B185" s="36"/>
      <c r="C185" s="168" t="s">
        <v>345</v>
      </c>
      <c r="D185" s="168" t="s">
        <v>173</v>
      </c>
      <c r="E185" s="169" t="s">
        <v>359</v>
      </c>
      <c r="F185" s="264" t="s">
        <v>360</v>
      </c>
      <c r="G185" s="264"/>
      <c r="H185" s="264"/>
      <c r="I185" s="264"/>
      <c r="J185" s="170" t="s">
        <v>185</v>
      </c>
      <c r="K185" s="171">
        <v>22.1</v>
      </c>
      <c r="L185" s="265">
        <v>0</v>
      </c>
      <c r="M185" s="266"/>
      <c r="N185" s="267">
        <f>ROUND(L185*K185,3)</f>
        <v>0</v>
      </c>
      <c r="O185" s="267"/>
      <c r="P185" s="267"/>
      <c r="Q185" s="267"/>
      <c r="R185" s="38"/>
      <c r="T185" s="173" t="s">
        <v>21</v>
      </c>
      <c r="U185" s="45" t="s">
        <v>42</v>
      </c>
      <c r="V185" s="37"/>
      <c r="W185" s="174">
        <f>V185*K185</f>
        <v>0</v>
      </c>
      <c r="X185" s="174">
        <v>3.5009999999999999E-2</v>
      </c>
      <c r="Y185" s="174">
        <f>X185*K185</f>
        <v>0.77372099999999999</v>
      </c>
      <c r="Z185" s="174">
        <v>0</v>
      </c>
      <c r="AA185" s="175">
        <f>Z185*K185</f>
        <v>0</v>
      </c>
      <c r="AR185" s="20" t="s">
        <v>177</v>
      </c>
      <c r="AT185" s="20" t="s">
        <v>173</v>
      </c>
      <c r="AU185" s="20" t="s">
        <v>151</v>
      </c>
      <c r="AY185" s="20" t="s">
        <v>172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151</v>
      </c>
      <c r="BK185" s="176">
        <f>ROUND(L185*K185,3)</f>
        <v>0</v>
      </c>
      <c r="BL185" s="20" t="s">
        <v>177</v>
      </c>
      <c r="BM185" s="20" t="s">
        <v>361</v>
      </c>
    </row>
    <row r="186" spans="2:65" s="1" customFormat="1" ht="16.5" customHeight="1">
      <c r="B186" s="36"/>
      <c r="C186" s="168" t="s">
        <v>352</v>
      </c>
      <c r="D186" s="168" t="s">
        <v>173</v>
      </c>
      <c r="E186" s="169" t="s">
        <v>368</v>
      </c>
      <c r="F186" s="264" t="s">
        <v>369</v>
      </c>
      <c r="G186" s="264"/>
      <c r="H186" s="264"/>
      <c r="I186" s="264"/>
      <c r="J186" s="170" t="s">
        <v>185</v>
      </c>
      <c r="K186" s="171">
        <v>22.1</v>
      </c>
      <c r="L186" s="265">
        <v>0</v>
      </c>
      <c r="M186" s="266"/>
      <c r="N186" s="267">
        <f>ROUND(L186*K186,3)</f>
        <v>0</v>
      </c>
      <c r="O186" s="267"/>
      <c r="P186" s="267"/>
      <c r="Q186" s="267"/>
      <c r="R186" s="38"/>
      <c r="T186" s="173" t="s">
        <v>21</v>
      </c>
      <c r="U186" s="45" t="s">
        <v>42</v>
      </c>
      <c r="V186" s="37"/>
      <c r="W186" s="174">
        <f>V186*K186</f>
        <v>0</v>
      </c>
      <c r="X186" s="174">
        <v>1.7000000000000001E-4</v>
      </c>
      <c r="Y186" s="174">
        <f>X186*K186</f>
        <v>3.7570000000000004E-3</v>
      </c>
      <c r="Z186" s="174">
        <v>0</v>
      </c>
      <c r="AA186" s="175">
        <f>Z186*K186</f>
        <v>0</v>
      </c>
      <c r="AR186" s="20" t="s">
        <v>177</v>
      </c>
      <c r="AT186" s="20" t="s">
        <v>173</v>
      </c>
      <c r="AU186" s="20" t="s">
        <v>151</v>
      </c>
      <c r="AY186" s="20" t="s">
        <v>172</v>
      </c>
      <c r="BE186" s="111">
        <f>IF(U186="základná",N186,0)</f>
        <v>0</v>
      </c>
      <c r="BF186" s="111">
        <f>IF(U186="znížená",N186,0)</f>
        <v>0</v>
      </c>
      <c r="BG186" s="111">
        <f>IF(U186="zákl. prenesená",N186,0)</f>
        <v>0</v>
      </c>
      <c r="BH186" s="111">
        <f>IF(U186="zníž. prenesená",N186,0)</f>
        <v>0</v>
      </c>
      <c r="BI186" s="111">
        <f>IF(U186="nulová",N186,0)</f>
        <v>0</v>
      </c>
      <c r="BJ186" s="20" t="s">
        <v>151</v>
      </c>
      <c r="BK186" s="176">
        <f>ROUND(L186*K186,3)</f>
        <v>0</v>
      </c>
      <c r="BL186" s="20" t="s">
        <v>177</v>
      </c>
      <c r="BM186" s="20" t="s">
        <v>370</v>
      </c>
    </row>
    <row r="187" spans="2:65" s="10" customFormat="1" ht="16.5" customHeight="1">
      <c r="B187" s="177"/>
      <c r="C187" s="178"/>
      <c r="D187" s="178"/>
      <c r="E187" s="179" t="s">
        <v>21</v>
      </c>
      <c r="F187" s="268" t="s">
        <v>371</v>
      </c>
      <c r="G187" s="269"/>
      <c r="H187" s="269"/>
      <c r="I187" s="269"/>
      <c r="J187" s="178"/>
      <c r="K187" s="179" t="s">
        <v>21</v>
      </c>
      <c r="L187" s="178"/>
      <c r="M187" s="178"/>
      <c r="N187" s="178"/>
      <c r="O187" s="178"/>
      <c r="P187" s="178"/>
      <c r="Q187" s="178"/>
      <c r="R187" s="180"/>
      <c r="T187" s="181"/>
      <c r="U187" s="178"/>
      <c r="V187" s="178"/>
      <c r="W187" s="178"/>
      <c r="X187" s="178"/>
      <c r="Y187" s="178"/>
      <c r="Z187" s="178"/>
      <c r="AA187" s="182"/>
      <c r="AT187" s="183" t="s">
        <v>180</v>
      </c>
      <c r="AU187" s="183" t="s">
        <v>151</v>
      </c>
      <c r="AV187" s="10" t="s">
        <v>83</v>
      </c>
      <c r="AW187" s="10" t="s">
        <v>6</v>
      </c>
      <c r="AX187" s="10" t="s">
        <v>75</v>
      </c>
      <c r="AY187" s="183" t="s">
        <v>172</v>
      </c>
    </row>
    <row r="188" spans="2:65" s="11" customFormat="1" ht="16.5" customHeight="1">
      <c r="B188" s="184"/>
      <c r="C188" s="185"/>
      <c r="D188" s="185"/>
      <c r="E188" s="186" t="s">
        <v>21</v>
      </c>
      <c r="F188" s="272" t="s">
        <v>442</v>
      </c>
      <c r="G188" s="273"/>
      <c r="H188" s="273"/>
      <c r="I188" s="273"/>
      <c r="J188" s="185"/>
      <c r="K188" s="187">
        <v>22.1</v>
      </c>
      <c r="L188" s="185"/>
      <c r="M188" s="185"/>
      <c r="N188" s="185"/>
      <c r="O188" s="185"/>
      <c r="P188" s="185"/>
      <c r="Q188" s="185"/>
      <c r="R188" s="188"/>
      <c r="T188" s="189"/>
      <c r="U188" s="185"/>
      <c r="V188" s="185"/>
      <c r="W188" s="185"/>
      <c r="X188" s="185"/>
      <c r="Y188" s="185"/>
      <c r="Z188" s="185"/>
      <c r="AA188" s="190"/>
      <c r="AT188" s="191" t="s">
        <v>180</v>
      </c>
      <c r="AU188" s="191" t="s">
        <v>151</v>
      </c>
      <c r="AV188" s="11" t="s">
        <v>151</v>
      </c>
      <c r="AW188" s="11" t="s">
        <v>6</v>
      </c>
      <c r="AX188" s="11" t="s">
        <v>83</v>
      </c>
      <c r="AY188" s="191" t="s">
        <v>172</v>
      </c>
    </row>
    <row r="189" spans="2:65" s="1" customFormat="1" ht="16.5" customHeight="1">
      <c r="B189" s="36"/>
      <c r="C189" s="168" t="s">
        <v>11</v>
      </c>
      <c r="D189" s="168" t="s">
        <v>173</v>
      </c>
      <c r="E189" s="169" t="s">
        <v>235</v>
      </c>
      <c r="F189" s="264" t="s">
        <v>236</v>
      </c>
      <c r="G189" s="264"/>
      <c r="H189" s="264"/>
      <c r="I189" s="264"/>
      <c r="J189" s="170" t="s">
        <v>176</v>
      </c>
      <c r="K189" s="171">
        <v>101.2</v>
      </c>
      <c r="L189" s="265">
        <v>0</v>
      </c>
      <c r="M189" s="266"/>
      <c r="N189" s="267">
        <f>ROUND(L189*K189,3)</f>
        <v>0</v>
      </c>
      <c r="O189" s="267"/>
      <c r="P189" s="267"/>
      <c r="Q189" s="267"/>
      <c r="R189" s="38"/>
      <c r="T189" s="173" t="s">
        <v>21</v>
      </c>
      <c r="U189" s="45" t="s">
        <v>42</v>
      </c>
      <c r="V189" s="37"/>
      <c r="W189" s="174">
        <f>V189*K189</f>
        <v>0</v>
      </c>
      <c r="X189" s="174">
        <v>1.5</v>
      </c>
      <c r="Y189" s="174">
        <f>X189*K189</f>
        <v>151.80000000000001</v>
      </c>
      <c r="Z189" s="174">
        <v>0</v>
      </c>
      <c r="AA189" s="175">
        <f>Z189*K189</f>
        <v>0</v>
      </c>
      <c r="AR189" s="20" t="s">
        <v>177</v>
      </c>
      <c r="AT189" s="20" t="s">
        <v>173</v>
      </c>
      <c r="AU189" s="20" t="s">
        <v>151</v>
      </c>
      <c r="AY189" s="20" t="s">
        <v>172</v>
      </c>
      <c r="BE189" s="111">
        <f>IF(U189="základná",N189,0)</f>
        <v>0</v>
      </c>
      <c r="BF189" s="111">
        <f>IF(U189="znížená",N189,0)</f>
        <v>0</v>
      </c>
      <c r="BG189" s="111">
        <f>IF(U189="zákl. prenesená",N189,0)</f>
        <v>0</v>
      </c>
      <c r="BH189" s="111">
        <f>IF(U189="zníž. prenesená",N189,0)</f>
        <v>0</v>
      </c>
      <c r="BI189" s="111">
        <f>IF(U189="nulová",N189,0)</f>
        <v>0</v>
      </c>
      <c r="BJ189" s="20" t="s">
        <v>151</v>
      </c>
      <c r="BK189" s="176">
        <f>ROUND(L189*K189,3)</f>
        <v>0</v>
      </c>
      <c r="BL189" s="20" t="s">
        <v>177</v>
      </c>
      <c r="BM189" s="20" t="s">
        <v>237</v>
      </c>
    </row>
    <row r="190" spans="2:65" s="10" customFormat="1" ht="51" customHeight="1">
      <c r="B190" s="177"/>
      <c r="C190" s="178"/>
      <c r="D190" s="178"/>
      <c r="E190" s="179" t="s">
        <v>21</v>
      </c>
      <c r="F190" s="268" t="s">
        <v>238</v>
      </c>
      <c r="G190" s="269"/>
      <c r="H190" s="269"/>
      <c r="I190" s="269"/>
      <c r="J190" s="178"/>
      <c r="K190" s="179" t="s">
        <v>21</v>
      </c>
      <c r="L190" s="178"/>
      <c r="M190" s="178"/>
      <c r="N190" s="178"/>
      <c r="O190" s="178"/>
      <c r="P190" s="178"/>
      <c r="Q190" s="178"/>
      <c r="R190" s="180"/>
      <c r="T190" s="181"/>
      <c r="U190" s="178"/>
      <c r="V190" s="178"/>
      <c r="W190" s="178"/>
      <c r="X190" s="178"/>
      <c r="Y190" s="178"/>
      <c r="Z190" s="178"/>
      <c r="AA190" s="182"/>
      <c r="AT190" s="183" t="s">
        <v>180</v>
      </c>
      <c r="AU190" s="183" t="s">
        <v>151</v>
      </c>
      <c r="AV190" s="10" t="s">
        <v>83</v>
      </c>
      <c r="AW190" s="10" t="s">
        <v>6</v>
      </c>
      <c r="AX190" s="10" t="s">
        <v>75</v>
      </c>
      <c r="AY190" s="183" t="s">
        <v>172</v>
      </c>
    </row>
    <row r="191" spans="2:65" s="11" customFormat="1" ht="16.5" customHeight="1">
      <c r="B191" s="184"/>
      <c r="C191" s="185"/>
      <c r="D191" s="185"/>
      <c r="E191" s="186" t="s">
        <v>21</v>
      </c>
      <c r="F191" s="272" t="s">
        <v>624</v>
      </c>
      <c r="G191" s="273"/>
      <c r="H191" s="273"/>
      <c r="I191" s="273"/>
      <c r="J191" s="185"/>
      <c r="K191" s="187">
        <v>101.2</v>
      </c>
      <c r="L191" s="185"/>
      <c r="M191" s="185"/>
      <c r="N191" s="185"/>
      <c r="O191" s="185"/>
      <c r="P191" s="185"/>
      <c r="Q191" s="185"/>
      <c r="R191" s="188"/>
      <c r="T191" s="189"/>
      <c r="U191" s="185"/>
      <c r="V191" s="185"/>
      <c r="W191" s="185"/>
      <c r="X191" s="185"/>
      <c r="Y191" s="185"/>
      <c r="Z191" s="185"/>
      <c r="AA191" s="190"/>
      <c r="AT191" s="191" t="s">
        <v>180</v>
      </c>
      <c r="AU191" s="191" t="s">
        <v>151</v>
      </c>
      <c r="AV191" s="11" t="s">
        <v>151</v>
      </c>
      <c r="AW191" s="11" t="s">
        <v>6</v>
      </c>
      <c r="AX191" s="11" t="s">
        <v>83</v>
      </c>
      <c r="AY191" s="191" t="s">
        <v>172</v>
      </c>
    </row>
    <row r="192" spans="2:65" s="1" customFormat="1" ht="25.5" customHeight="1">
      <c r="B192" s="36"/>
      <c r="C192" s="168" t="s">
        <v>358</v>
      </c>
      <c r="D192" s="168" t="s">
        <v>173</v>
      </c>
      <c r="E192" s="169" t="s">
        <v>241</v>
      </c>
      <c r="F192" s="264" t="s">
        <v>242</v>
      </c>
      <c r="G192" s="264"/>
      <c r="H192" s="264"/>
      <c r="I192" s="264"/>
      <c r="J192" s="170" t="s">
        <v>176</v>
      </c>
      <c r="K192" s="171">
        <v>54</v>
      </c>
      <c r="L192" s="265">
        <v>0</v>
      </c>
      <c r="M192" s="266"/>
      <c r="N192" s="267">
        <f>ROUND(L192*K192,3)</f>
        <v>0</v>
      </c>
      <c r="O192" s="267"/>
      <c r="P192" s="267"/>
      <c r="Q192" s="267"/>
      <c r="R192" s="38"/>
      <c r="T192" s="173" t="s">
        <v>21</v>
      </c>
      <c r="U192" s="45" t="s">
        <v>42</v>
      </c>
      <c r="V192" s="37"/>
      <c r="W192" s="174">
        <f>V192*K192</f>
        <v>0</v>
      </c>
      <c r="X192" s="174">
        <v>0</v>
      </c>
      <c r="Y192" s="174">
        <f>X192*K192</f>
        <v>0</v>
      </c>
      <c r="Z192" s="174">
        <v>8.7999999999999995E-2</v>
      </c>
      <c r="AA192" s="175">
        <f>Z192*K192</f>
        <v>4.7519999999999998</v>
      </c>
      <c r="AR192" s="20" t="s">
        <v>177</v>
      </c>
      <c r="AT192" s="20" t="s">
        <v>173</v>
      </c>
      <c r="AU192" s="20" t="s">
        <v>151</v>
      </c>
      <c r="AY192" s="20" t="s">
        <v>172</v>
      </c>
      <c r="BE192" s="111">
        <f>IF(U192="základná",N192,0)</f>
        <v>0</v>
      </c>
      <c r="BF192" s="111">
        <f>IF(U192="znížená",N192,0)</f>
        <v>0</v>
      </c>
      <c r="BG192" s="111">
        <f>IF(U192="zákl. prenesená",N192,0)</f>
        <v>0</v>
      </c>
      <c r="BH192" s="111">
        <f>IF(U192="zníž. prenesená",N192,0)</f>
        <v>0</v>
      </c>
      <c r="BI192" s="111">
        <f>IF(U192="nulová",N192,0)</f>
        <v>0</v>
      </c>
      <c r="BJ192" s="20" t="s">
        <v>151</v>
      </c>
      <c r="BK192" s="176">
        <f>ROUND(L192*K192,3)</f>
        <v>0</v>
      </c>
      <c r="BL192" s="20" t="s">
        <v>177</v>
      </c>
      <c r="BM192" s="20" t="s">
        <v>243</v>
      </c>
    </row>
    <row r="193" spans="2:65" s="10" customFormat="1" ht="51" customHeight="1">
      <c r="B193" s="177"/>
      <c r="C193" s="178"/>
      <c r="D193" s="178"/>
      <c r="E193" s="179" t="s">
        <v>21</v>
      </c>
      <c r="F193" s="268" t="s">
        <v>244</v>
      </c>
      <c r="G193" s="269"/>
      <c r="H193" s="269"/>
      <c r="I193" s="269"/>
      <c r="J193" s="178"/>
      <c r="K193" s="179" t="s">
        <v>21</v>
      </c>
      <c r="L193" s="178"/>
      <c r="M193" s="178"/>
      <c r="N193" s="178"/>
      <c r="O193" s="178"/>
      <c r="P193" s="178"/>
      <c r="Q193" s="178"/>
      <c r="R193" s="180"/>
      <c r="T193" s="181"/>
      <c r="U193" s="178"/>
      <c r="V193" s="178"/>
      <c r="W193" s="178"/>
      <c r="X193" s="178"/>
      <c r="Y193" s="178"/>
      <c r="Z193" s="178"/>
      <c r="AA193" s="182"/>
      <c r="AT193" s="183" t="s">
        <v>180</v>
      </c>
      <c r="AU193" s="183" t="s">
        <v>151</v>
      </c>
      <c r="AV193" s="10" t="s">
        <v>83</v>
      </c>
      <c r="AW193" s="10" t="s">
        <v>6</v>
      </c>
      <c r="AX193" s="10" t="s">
        <v>75</v>
      </c>
      <c r="AY193" s="183" t="s">
        <v>172</v>
      </c>
    </row>
    <row r="194" spans="2:65" s="11" customFormat="1" ht="16.5" customHeight="1">
      <c r="B194" s="184"/>
      <c r="C194" s="185"/>
      <c r="D194" s="185"/>
      <c r="E194" s="186" t="s">
        <v>21</v>
      </c>
      <c r="F194" s="272" t="s">
        <v>414</v>
      </c>
      <c r="G194" s="273"/>
      <c r="H194" s="273"/>
      <c r="I194" s="273"/>
      <c r="J194" s="185"/>
      <c r="K194" s="187">
        <v>54</v>
      </c>
      <c r="L194" s="185"/>
      <c r="M194" s="185"/>
      <c r="N194" s="185"/>
      <c r="O194" s="185"/>
      <c r="P194" s="185"/>
      <c r="Q194" s="185"/>
      <c r="R194" s="188"/>
      <c r="T194" s="189"/>
      <c r="U194" s="185"/>
      <c r="V194" s="185"/>
      <c r="W194" s="185"/>
      <c r="X194" s="185"/>
      <c r="Y194" s="185"/>
      <c r="Z194" s="185"/>
      <c r="AA194" s="190"/>
      <c r="AT194" s="191" t="s">
        <v>180</v>
      </c>
      <c r="AU194" s="191" t="s">
        <v>151</v>
      </c>
      <c r="AV194" s="11" t="s">
        <v>151</v>
      </c>
      <c r="AW194" s="11" t="s">
        <v>6</v>
      </c>
      <c r="AX194" s="11" t="s">
        <v>83</v>
      </c>
      <c r="AY194" s="191" t="s">
        <v>172</v>
      </c>
    </row>
    <row r="195" spans="2:65" s="1" customFormat="1" ht="38.25" customHeight="1">
      <c r="B195" s="36"/>
      <c r="C195" s="168" t="s">
        <v>362</v>
      </c>
      <c r="D195" s="168" t="s">
        <v>173</v>
      </c>
      <c r="E195" s="169" t="s">
        <v>422</v>
      </c>
      <c r="F195" s="264" t="s">
        <v>423</v>
      </c>
      <c r="G195" s="264"/>
      <c r="H195" s="264"/>
      <c r="I195" s="264"/>
      <c r="J195" s="170" t="s">
        <v>193</v>
      </c>
      <c r="K195" s="171">
        <v>7.3</v>
      </c>
      <c r="L195" s="265">
        <v>0</v>
      </c>
      <c r="M195" s="266"/>
      <c r="N195" s="267">
        <f>ROUND(L195*K195,3)</f>
        <v>0</v>
      </c>
      <c r="O195" s="267"/>
      <c r="P195" s="267"/>
      <c r="Q195" s="267"/>
      <c r="R195" s="38"/>
      <c r="T195" s="173" t="s">
        <v>21</v>
      </c>
      <c r="U195" s="45" t="s">
        <v>42</v>
      </c>
      <c r="V195" s="37"/>
      <c r="W195" s="174">
        <f>V195*K195</f>
        <v>0</v>
      </c>
      <c r="X195" s="174">
        <v>0.12173</v>
      </c>
      <c r="Y195" s="174">
        <f>X195*K195</f>
        <v>0.888629</v>
      </c>
      <c r="Z195" s="174">
        <v>2.4</v>
      </c>
      <c r="AA195" s="175">
        <f>Z195*K195</f>
        <v>17.52</v>
      </c>
      <c r="AR195" s="20" t="s">
        <v>177</v>
      </c>
      <c r="AT195" s="20" t="s">
        <v>173</v>
      </c>
      <c r="AU195" s="20" t="s">
        <v>151</v>
      </c>
      <c r="AY195" s="20" t="s">
        <v>172</v>
      </c>
      <c r="BE195" s="111">
        <f>IF(U195="základná",N195,0)</f>
        <v>0</v>
      </c>
      <c r="BF195" s="111">
        <f>IF(U195="znížená",N195,0)</f>
        <v>0</v>
      </c>
      <c r="BG195" s="111">
        <f>IF(U195="zákl. prenesená",N195,0)</f>
        <v>0</v>
      </c>
      <c r="BH195" s="111">
        <f>IF(U195="zníž. prenesená",N195,0)</f>
        <v>0</v>
      </c>
      <c r="BI195" s="111">
        <f>IF(U195="nulová",N195,0)</f>
        <v>0</v>
      </c>
      <c r="BJ195" s="20" t="s">
        <v>151</v>
      </c>
      <c r="BK195" s="176">
        <f>ROUND(L195*K195,3)</f>
        <v>0</v>
      </c>
      <c r="BL195" s="20" t="s">
        <v>177</v>
      </c>
      <c r="BM195" s="20" t="s">
        <v>424</v>
      </c>
    </row>
    <row r="196" spans="2:65" s="10" customFormat="1" ht="38.25" customHeight="1">
      <c r="B196" s="177"/>
      <c r="C196" s="178"/>
      <c r="D196" s="178"/>
      <c r="E196" s="179" t="s">
        <v>21</v>
      </c>
      <c r="F196" s="268" t="s">
        <v>625</v>
      </c>
      <c r="G196" s="269"/>
      <c r="H196" s="269"/>
      <c r="I196" s="269"/>
      <c r="J196" s="178"/>
      <c r="K196" s="179" t="s">
        <v>21</v>
      </c>
      <c r="L196" s="178"/>
      <c r="M196" s="178"/>
      <c r="N196" s="178"/>
      <c r="O196" s="178"/>
      <c r="P196" s="178"/>
      <c r="Q196" s="178"/>
      <c r="R196" s="180"/>
      <c r="T196" s="181"/>
      <c r="U196" s="178"/>
      <c r="V196" s="178"/>
      <c r="W196" s="178"/>
      <c r="X196" s="178"/>
      <c r="Y196" s="178"/>
      <c r="Z196" s="178"/>
      <c r="AA196" s="182"/>
      <c r="AT196" s="183" t="s">
        <v>180</v>
      </c>
      <c r="AU196" s="183" t="s">
        <v>151</v>
      </c>
      <c r="AV196" s="10" t="s">
        <v>83</v>
      </c>
      <c r="AW196" s="10" t="s">
        <v>6</v>
      </c>
      <c r="AX196" s="10" t="s">
        <v>75</v>
      </c>
      <c r="AY196" s="183" t="s">
        <v>172</v>
      </c>
    </row>
    <row r="197" spans="2:65" s="10" customFormat="1" ht="38.25" customHeight="1">
      <c r="B197" s="177"/>
      <c r="C197" s="178"/>
      <c r="D197" s="178"/>
      <c r="E197" s="179" t="s">
        <v>21</v>
      </c>
      <c r="F197" s="270" t="s">
        <v>626</v>
      </c>
      <c r="G197" s="271"/>
      <c r="H197" s="271"/>
      <c r="I197" s="271"/>
      <c r="J197" s="178"/>
      <c r="K197" s="179" t="s">
        <v>21</v>
      </c>
      <c r="L197" s="178"/>
      <c r="M197" s="178"/>
      <c r="N197" s="178"/>
      <c r="O197" s="178"/>
      <c r="P197" s="178"/>
      <c r="Q197" s="178"/>
      <c r="R197" s="180"/>
      <c r="T197" s="181"/>
      <c r="U197" s="178"/>
      <c r="V197" s="178"/>
      <c r="W197" s="178"/>
      <c r="X197" s="178"/>
      <c r="Y197" s="178"/>
      <c r="Z197" s="178"/>
      <c r="AA197" s="182"/>
      <c r="AT197" s="183" t="s">
        <v>180</v>
      </c>
      <c r="AU197" s="183" t="s">
        <v>151</v>
      </c>
      <c r="AV197" s="10" t="s">
        <v>83</v>
      </c>
      <c r="AW197" s="10" t="s">
        <v>6</v>
      </c>
      <c r="AX197" s="10" t="s">
        <v>75</v>
      </c>
      <c r="AY197" s="183" t="s">
        <v>172</v>
      </c>
    </row>
    <row r="198" spans="2:65" s="11" customFormat="1" ht="16.5" customHeight="1">
      <c r="B198" s="184"/>
      <c r="C198" s="185"/>
      <c r="D198" s="185"/>
      <c r="E198" s="186" t="s">
        <v>21</v>
      </c>
      <c r="F198" s="272" t="s">
        <v>627</v>
      </c>
      <c r="G198" s="273"/>
      <c r="H198" s="273"/>
      <c r="I198" s="273"/>
      <c r="J198" s="185"/>
      <c r="K198" s="187">
        <v>7.3</v>
      </c>
      <c r="L198" s="185"/>
      <c r="M198" s="185"/>
      <c r="N198" s="185"/>
      <c r="O198" s="185"/>
      <c r="P198" s="185"/>
      <c r="Q198" s="185"/>
      <c r="R198" s="188"/>
      <c r="T198" s="189"/>
      <c r="U198" s="185"/>
      <c r="V198" s="185"/>
      <c r="W198" s="185"/>
      <c r="X198" s="185"/>
      <c r="Y198" s="185"/>
      <c r="Z198" s="185"/>
      <c r="AA198" s="190"/>
      <c r="AT198" s="191" t="s">
        <v>180</v>
      </c>
      <c r="AU198" s="191" t="s">
        <v>151</v>
      </c>
      <c r="AV198" s="11" t="s">
        <v>151</v>
      </c>
      <c r="AW198" s="11" t="s">
        <v>6</v>
      </c>
      <c r="AX198" s="11" t="s">
        <v>83</v>
      </c>
      <c r="AY198" s="191" t="s">
        <v>172</v>
      </c>
    </row>
    <row r="199" spans="2:65" s="9" customFormat="1" ht="37.35" customHeight="1">
      <c r="B199" s="157"/>
      <c r="C199" s="158"/>
      <c r="D199" s="159" t="s">
        <v>272</v>
      </c>
      <c r="E199" s="159"/>
      <c r="F199" s="159"/>
      <c r="G199" s="159"/>
      <c r="H199" s="159"/>
      <c r="I199" s="159"/>
      <c r="J199" s="159"/>
      <c r="K199" s="159"/>
      <c r="L199" s="159"/>
      <c r="M199" s="159"/>
      <c r="N199" s="260">
        <f>BK199</f>
        <v>0</v>
      </c>
      <c r="O199" s="279"/>
      <c r="P199" s="279"/>
      <c r="Q199" s="279"/>
      <c r="R199" s="160"/>
      <c r="T199" s="161"/>
      <c r="U199" s="158"/>
      <c r="V199" s="158"/>
      <c r="W199" s="162">
        <f>W200</f>
        <v>0</v>
      </c>
      <c r="X199" s="158"/>
      <c r="Y199" s="162">
        <f>Y200</f>
        <v>1.6899999999999999E-3</v>
      </c>
      <c r="Z199" s="158"/>
      <c r="AA199" s="163">
        <f>AA200</f>
        <v>0</v>
      </c>
      <c r="AR199" s="164" t="s">
        <v>151</v>
      </c>
      <c r="AT199" s="165" t="s">
        <v>74</v>
      </c>
      <c r="AU199" s="165" t="s">
        <v>75</v>
      </c>
      <c r="AY199" s="164" t="s">
        <v>172</v>
      </c>
      <c r="BK199" s="166">
        <f>BK200</f>
        <v>0</v>
      </c>
    </row>
    <row r="200" spans="2:65" s="9" customFormat="1" ht="19.899999999999999" customHeight="1">
      <c r="B200" s="157"/>
      <c r="C200" s="158"/>
      <c r="D200" s="167" t="s">
        <v>273</v>
      </c>
      <c r="E200" s="167"/>
      <c r="F200" s="167"/>
      <c r="G200" s="167"/>
      <c r="H200" s="167"/>
      <c r="I200" s="167"/>
      <c r="J200" s="167"/>
      <c r="K200" s="167"/>
      <c r="L200" s="167"/>
      <c r="M200" s="167"/>
      <c r="N200" s="280">
        <f>BK200</f>
        <v>0</v>
      </c>
      <c r="O200" s="281"/>
      <c r="P200" s="281"/>
      <c r="Q200" s="281"/>
      <c r="R200" s="160"/>
      <c r="T200" s="161"/>
      <c r="U200" s="158"/>
      <c r="V200" s="158"/>
      <c r="W200" s="162">
        <f>SUM(W201:W203)</f>
        <v>0</v>
      </c>
      <c r="X200" s="158"/>
      <c r="Y200" s="162">
        <f>SUM(Y201:Y203)</f>
        <v>1.6899999999999999E-3</v>
      </c>
      <c r="Z200" s="158"/>
      <c r="AA200" s="163">
        <f>SUM(AA201:AA203)</f>
        <v>0</v>
      </c>
      <c r="AR200" s="164" t="s">
        <v>151</v>
      </c>
      <c r="AT200" s="165" t="s">
        <v>74</v>
      </c>
      <c r="AU200" s="165" t="s">
        <v>83</v>
      </c>
      <c r="AY200" s="164" t="s">
        <v>172</v>
      </c>
      <c r="BK200" s="166">
        <f>SUM(BK201:BK203)</f>
        <v>0</v>
      </c>
    </row>
    <row r="201" spans="2:65" s="1" customFormat="1" ht="25.5" customHeight="1">
      <c r="B201" s="36"/>
      <c r="C201" s="168" t="s">
        <v>367</v>
      </c>
      <c r="D201" s="168" t="s">
        <v>173</v>
      </c>
      <c r="E201" s="169" t="s">
        <v>396</v>
      </c>
      <c r="F201" s="264" t="s">
        <v>397</v>
      </c>
      <c r="G201" s="264"/>
      <c r="H201" s="264"/>
      <c r="I201" s="264"/>
      <c r="J201" s="170" t="s">
        <v>176</v>
      </c>
      <c r="K201" s="171">
        <v>6.5</v>
      </c>
      <c r="L201" s="265">
        <v>0</v>
      </c>
      <c r="M201" s="266"/>
      <c r="N201" s="267">
        <f>ROUND(L201*K201,3)</f>
        <v>0</v>
      </c>
      <c r="O201" s="267"/>
      <c r="P201" s="267"/>
      <c r="Q201" s="267"/>
      <c r="R201" s="38"/>
      <c r="T201" s="173" t="s">
        <v>21</v>
      </c>
      <c r="U201" s="45" t="s">
        <v>42</v>
      </c>
      <c r="V201" s="37"/>
      <c r="W201" s="174">
        <f>V201*K201</f>
        <v>0</v>
      </c>
      <c r="X201" s="174">
        <v>2.5999999999999998E-4</v>
      </c>
      <c r="Y201" s="174">
        <f>X201*K201</f>
        <v>1.6899999999999999E-3</v>
      </c>
      <c r="Z201" s="174">
        <v>0</v>
      </c>
      <c r="AA201" s="175">
        <f>Z201*K201</f>
        <v>0</v>
      </c>
      <c r="AR201" s="20" t="s">
        <v>341</v>
      </c>
      <c r="AT201" s="20" t="s">
        <v>173</v>
      </c>
      <c r="AU201" s="20" t="s">
        <v>151</v>
      </c>
      <c r="AY201" s="20" t="s">
        <v>172</v>
      </c>
      <c r="BE201" s="111">
        <f>IF(U201="základná",N201,0)</f>
        <v>0</v>
      </c>
      <c r="BF201" s="111">
        <f>IF(U201="znížená",N201,0)</f>
        <v>0</v>
      </c>
      <c r="BG201" s="111">
        <f>IF(U201="zákl. prenesená",N201,0)</f>
        <v>0</v>
      </c>
      <c r="BH201" s="111">
        <f>IF(U201="zníž. prenesená",N201,0)</f>
        <v>0</v>
      </c>
      <c r="BI201" s="111">
        <f>IF(U201="nulová",N201,0)</f>
        <v>0</v>
      </c>
      <c r="BJ201" s="20" t="s">
        <v>151</v>
      </c>
      <c r="BK201" s="176">
        <f>ROUND(L201*K201,3)</f>
        <v>0</v>
      </c>
      <c r="BL201" s="20" t="s">
        <v>341</v>
      </c>
      <c r="BM201" s="20" t="s">
        <v>398</v>
      </c>
    </row>
    <row r="202" spans="2:65" s="10" customFormat="1" ht="25.5" customHeight="1">
      <c r="B202" s="177"/>
      <c r="C202" s="178"/>
      <c r="D202" s="178"/>
      <c r="E202" s="179" t="s">
        <v>21</v>
      </c>
      <c r="F202" s="268" t="s">
        <v>399</v>
      </c>
      <c r="G202" s="269"/>
      <c r="H202" s="269"/>
      <c r="I202" s="269"/>
      <c r="J202" s="178"/>
      <c r="K202" s="179" t="s">
        <v>21</v>
      </c>
      <c r="L202" s="178"/>
      <c r="M202" s="178"/>
      <c r="N202" s="178"/>
      <c r="O202" s="178"/>
      <c r="P202" s="178"/>
      <c r="Q202" s="178"/>
      <c r="R202" s="180"/>
      <c r="T202" s="181"/>
      <c r="U202" s="178"/>
      <c r="V202" s="178"/>
      <c r="W202" s="178"/>
      <c r="X202" s="178"/>
      <c r="Y202" s="178"/>
      <c r="Z202" s="178"/>
      <c r="AA202" s="182"/>
      <c r="AT202" s="183" t="s">
        <v>180</v>
      </c>
      <c r="AU202" s="183" t="s">
        <v>151</v>
      </c>
      <c r="AV202" s="10" t="s">
        <v>83</v>
      </c>
      <c r="AW202" s="10" t="s">
        <v>6</v>
      </c>
      <c r="AX202" s="10" t="s">
        <v>75</v>
      </c>
      <c r="AY202" s="183" t="s">
        <v>172</v>
      </c>
    </row>
    <row r="203" spans="2:65" s="11" customFormat="1" ht="16.5" customHeight="1">
      <c r="B203" s="184"/>
      <c r="C203" s="185"/>
      <c r="D203" s="185"/>
      <c r="E203" s="186" t="s">
        <v>21</v>
      </c>
      <c r="F203" s="272" t="s">
        <v>628</v>
      </c>
      <c r="G203" s="273"/>
      <c r="H203" s="273"/>
      <c r="I203" s="273"/>
      <c r="J203" s="185"/>
      <c r="K203" s="187">
        <v>6.5</v>
      </c>
      <c r="L203" s="185"/>
      <c r="M203" s="185"/>
      <c r="N203" s="185"/>
      <c r="O203" s="185"/>
      <c r="P203" s="185"/>
      <c r="Q203" s="185"/>
      <c r="R203" s="188"/>
      <c r="T203" s="189"/>
      <c r="U203" s="185"/>
      <c r="V203" s="185"/>
      <c r="W203" s="185"/>
      <c r="X203" s="185"/>
      <c r="Y203" s="185"/>
      <c r="Z203" s="185"/>
      <c r="AA203" s="190"/>
      <c r="AT203" s="191" t="s">
        <v>180</v>
      </c>
      <c r="AU203" s="191" t="s">
        <v>151</v>
      </c>
      <c r="AV203" s="11" t="s">
        <v>151</v>
      </c>
      <c r="AW203" s="11" t="s">
        <v>6</v>
      </c>
      <c r="AX203" s="11" t="s">
        <v>83</v>
      </c>
      <c r="AY203" s="191" t="s">
        <v>172</v>
      </c>
    </row>
    <row r="204" spans="2:65" s="9" customFormat="1" ht="37.35" customHeight="1">
      <c r="B204" s="157"/>
      <c r="C204" s="158"/>
      <c r="D204" s="159" t="s">
        <v>146</v>
      </c>
      <c r="E204" s="159"/>
      <c r="F204" s="159"/>
      <c r="G204" s="159"/>
      <c r="H204" s="159"/>
      <c r="I204" s="159"/>
      <c r="J204" s="159"/>
      <c r="K204" s="159"/>
      <c r="L204" s="159"/>
      <c r="M204" s="159"/>
      <c r="N204" s="282">
        <f>BK204</f>
        <v>0</v>
      </c>
      <c r="O204" s="283"/>
      <c r="P204" s="283"/>
      <c r="Q204" s="283"/>
      <c r="R204" s="160"/>
      <c r="T204" s="161"/>
      <c r="U204" s="158"/>
      <c r="V204" s="158"/>
      <c r="W204" s="162">
        <f>SUM(W205:W216)</f>
        <v>0</v>
      </c>
      <c r="X204" s="158"/>
      <c r="Y204" s="162">
        <f>SUM(Y205:Y216)</f>
        <v>0</v>
      </c>
      <c r="Z204" s="158"/>
      <c r="AA204" s="163">
        <f>SUM(AA205:AA216)</f>
        <v>0</v>
      </c>
      <c r="AR204" s="164" t="s">
        <v>203</v>
      </c>
      <c r="AT204" s="165" t="s">
        <v>74</v>
      </c>
      <c r="AU204" s="165" t="s">
        <v>75</v>
      </c>
      <c r="AY204" s="164" t="s">
        <v>172</v>
      </c>
      <c r="BK204" s="166">
        <f>SUM(BK205:BK216)</f>
        <v>0</v>
      </c>
    </row>
    <row r="205" spans="2:65" s="1" customFormat="1" ht="25.5" customHeight="1">
      <c r="B205" s="36"/>
      <c r="C205" s="168" t="s">
        <v>373</v>
      </c>
      <c r="D205" s="168" t="s">
        <v>173</v>
      </c>
      <c r="E205" s="169" t="s">
        <v>247</v>
      </c>
      <c r="F205" s="264" t="s">
        <v>248</v>
      </c>
      <c r="G205" s="264"/>
      <c r="H205" s="264"/>
      <c r="I205" s="264"/>
      <c r="J205" s="170" t="s">
        <v>249</v>
      </c>
      <c r="K205" s="171">
        <v>1</v>
      </c>
      <c r="L205" s="265">
        <v>0</v>
      </c>
      <c r="M205" s="266"/>
      <c r="N205" s="267">
        <f>ROUND(L205*K205,3)</f>
        <v>0</v>
      </c>
      <c r="O205" s="267"/>
      <c r="P205" s="267"/>
      <c r="Q205" s="267"/>
      <c r="R205" s="38"/>
      <c r="T205" s="173" t="s">
        <v>21</v>
      </c>
      <c r="U205" s="45" t="s">
        <v>42</v>
      </c>
      <c r="V205" s="37"/>
      <c r="W205" s="174">
        <f>V205*K205</f>
        <v>0</v>
      </c>
      <c r="X205" s="174">
        <v>0</v>
      </c>
      <c r="Y205" s="174">
        <f>X205*K205</f>
        <v>0</v>
      </c>
      <c r="Z205" s="174">
        <v>0</v>
      </c>
      <c r="AA205" s="175">
        <f>Z205*K205</f>
        <v>0</v>
      </c>
      <c r="AR205" s="20" t="s">
        <v>250</v>
      </c>
      <c r="AT205" s="20" t="s">
        <v>173</v>
      </c>
      <c r="AU205" s="20" t="s">
        <v>83</v>
      </c>
      <c r="AY205" s="20" t="s">
        <v>172</v>
      </c>
      <c r="BE205" s="111">
        <f>IF(U205="základná",N205,0)</f>
        <v>0</v>
      </c>
      <c r="BF205" s="111">
        <f>IF(U205="znížená",N205,0)</f>
        <v>0</v>
      </c>
      <c r="BG205" s="111">
        <f>IF(U205="zákl. prenesená",N205,0)</f>
        <v>0</v>
      </c>
      <c r="BH205" s="111">
        <f>IF(U205="zníž. prenesená",N205,0)</f>
        <v>0</v>
      </c>
      <c r="BI205" s="111">
        <f>IF(U205="nulová",N205,0)</f>
        <v>0</v>
      </c>
      <c r="BJ205" s="20" t="s">
        <v>151</v>
      </c>
      <c r="BK205" s="176">
        <f>ROUND(L205*K205,3)</f>
        <v>0</v>
      </c>
      <c r="BL205" s="20" t="s">
        <v>250</v>
      </c>
      <c r="BM205" s="20" t="s">
        <v>629</v>
      </c>
    </row>
    <row r="206" spans="2:65" s="10" customFormat="1" ht="51" customHeight="1">
      <c r="B206" s="177"/>
      <c r="C206" s="178"/>
      <c r="D206" s="178"/>
      <c r="E206" s="179" t="s">
        <v>21</v>
      </c>
      <c r="F206" s="268" t="s">
        <v>252</v>
      </c>
      <c r="G206" s="269"/>
      <c r="H206" s="269"/>
      <c r="I206" s="269"/>
      <c r="J206" s="178"/>
      <c r="K206" s="179" t="s">
        <v>21</v>
      </c>
      <c r="L206" s="178"/>
      <c r="M206" s="178"/>
      <c r="N206" s="178"/>
      <c r="O206" s="178"/>
      <c r="P206" s="178"/>
      <c r="Q206" s="178"/>
      <c r="R206" s="180"/>
      <c r="T206" s="181"/>
      <c r="U206" s="178"/>
      <c r="V206" s="178"/>
      <c r="W206" s="178"/>
      <c r="X206" s="178"/>
      <c r="Y206" s="178"/>
      <c r="Z206" s="178"/>
      <c r="AA206" s="182"/>
      <c r="AT206" s="183" t="s">
        <v>180</v>
      </c>
      <c r="AU206" s="183" t="s">
        <v>83</v>
      </c>
      <c r="AV206" s="10" t="s">
        <v>83</v>
      </c>
      <c r="AW206" s="10" t="s">
        <v>6</v>
      </c>
      <c r="AX206" s="10" t="s">
        <v>75</v>
      </c>
      <c r="AY206" s="183" t="s">
        <v>172</v>
      </c>
    </row>
    <row r="207" spans="2:65" s="11" customFormat="1" ht="16.5" customHeight="1">
      <c r="B207" s="184"/>
      <c r="C207" s="185"/>
      <c r="D207" s="185"/>
      <c r="E207" s="186" t="s">
        <v>21</v>
      </c>
      <c r="F207" s="272" t="s">
        <v>83</v>
      </c>
      <c r="G207" s="273"/>
      <c r="H207" s="273"/>
      <c r="I207" s="273"/>
      <c r="J207" s="185"/>
      <c r="K207" s="187">
        <v>1</v>
      </c>
      <c r="L207" s="185"/>
      <c r="M207" s="185"/>
      <c r="N207" s="185"/>
      <c r="O207" s="185"/>
      <c r="P207" s="185"/>
      <c r="Q207" s="185"/>
      <c r="R207" s="188"/>
      <c r="T207" s="189"/>
      <c r="U207" s="185"/>
      <c r="V207" s="185"/>
      <c r="W207" s="185"/>
      <c r="X207" s="185"/>
      <c r="Y207" s="185"/>
      <c r="Z207" s="185"/>
      <c r="AA207" s="190"/>
      <c r="AT207" s="191" t="s">
        <v>180</v>
      </c>
      <c r="AU207" s="191" t="s">
        <v>83</v>
      </c>
      <c r="AV207" s="11" t="s">
        <v>151</v>
      </c>
      <c r="AW207" s="11" t="s">
        <v>6</v>
      </c>
      <c r="AX207" s="11" t="s">
        <v>83</v>
      </c>
      <c r="AY207" s="191" t="s">
        <v>172</v>
      </c>
    </row>
    <row r="208" spans="2:65" s="1" customFormat="1" ht="51" customHeight="1">
      <c r="B208" s="36"/>
      <c r="C208" s="168" t="s">
        <v>376</v>
      </c>
      <c r="D208" s="168" t="s">
        <v>173</v>
      </c>
      <c r="E208" s="169" t="s">
        <v>254</v>
      </c>
      <c r="F208" s="264" t="s">
        <v>255</v>
      </c>
      <c r="G208" s="264"/>
      <c r="H208" s="264"/>
      <c r="I208" s="264"/>
      <c r="J208" s="170" t="s">
        <v>249</v>
      </c>
      <c r="K208" s="171">
        <v>1</v>
      </c>
      <c r="L208" s="265">
        <v>0</v>
      </c>
      <c r="M208" s="266"/>
      <c r="N208" s="267">
        <f>ROUND(L208*K208,3)</f>
        <v>0</v>
      </c>
      <c r="O208" s="267"/>
      <c r="P208" s="267"/>
      <c r="Q208" s="267"/>
      <c r="R208" s="38"/>
      <c r="T208" s="173" t="s">
        <v>21</v>
      </c>
      <c r="U208" s="45" t="s">
        <v>42</v>
      </c>
      <c r="V208" s="37"/>
      <c r="W208" s="174">
        <f>V208*K208</f>
        <v>0</v>
      </c>
      <c r="X208" s="174">
        <v>0</v>
      </c>
      <c r="Y208" s="174">
        <f>X208*K208</f>
        <v>0</v>
      </c>
      <c r="Z208" s="174">
        <v>0</v>
      </c>
      <c r="AA208" s="175">
        <f>Z208*K208</f>
        <v>0</v>
      </c>
      <c r="AR208" s="20" t="s">
        <v>250</v>
      </c>
      <c r="AT208" s="20" t="s">
        <v>173</v>
      </c>
      <c r="AU208" s="20" t="s">
        <v>83</v>
      </c>
      <c r="AY208" s="20" t="s">
        <v>172</v>
      </c>
      <c r="BE208" s="111">
        <f>IF(U208="základná",N208,0)</f>
        <v>0</v>
      </c>
      <c r="BF208" s="111">
        <f>IF(U208="znížená",N208,0)</f>
        <v>0</v>
      </c>
      <c r="BG208" s="111">
        <f>IF(U208="zákl. prenesená",N208,0)</f>
        <v>0</v>
      </c>
      <c r="BH208" s="111">
        <f>IF(U208="zníž. prenesená",N208,0)</f>
        <v>0</v>
      </c>
      <c r="BI208" s="111">
        <f>IF(U208="nulová",N208,0)</f>
        <v>0</v>
      </c>
      <c r="BJ208" s="20" t="s">
        <v>151</v>
      </c>
      <c r="BK208" s="176">
        <f>ROUND(L208*K208,3)</f>
        <v>0</v>
      </c>
      <c r="BL208" s="20" t="s">
        <v>250</v>
      </c>
      <c r="BM208" s="20" t="s">
        <v>630</v>
      </c>
    </row>
    <row r="209" spans="2:65" s="10" customFormat="1" ht="38.25" customHeight="1">
      <c r="B209" s="177"/>
      <c r="C209" s="178"/>
      <c r="D209" s="178"/>
      <c r="E209" s="179" t="s">
        <v>21</v>
      </c>
      <c r="F209" s="268" t="s">
        <v>257</v>
      </c>
      <c r="G209" s="269"/>
      <c r="H209" s="269"/>
      <c r="I209" s="269"/>
      <c r="J209" s="178"/>
      <c r="K209" s="179" t="s">
        <v>21</v>
      </c>
      <c r="L209" s="178"/>
      <c r="M209" s="178"/>
      <c r="N209" s="178"/>
      <c r="O209" s="178"/>
      <c r="P209" s="178"/>
      <c r="Q209" s="178"/>
      <c r="R209" s="180"/>
      <c r="T209" s="181"/>
      <c r="U209" s="178"/>
      <c r="V209" s="178"/>
      <c r="W209" s="178"/>
      <c r="X209" s="178"/>
      <c r="Y209" s="178"/>
      <c r="Z209" s="178"/>
      <c r="AA209" s="182"/>
      <c r="AT209" s="183" t="s">
        <v>180</v>
      </c>
      <c r="AU209" s="183" t="s">
        <v>83</v>
      </c>
      <c r="AV209" s="10" t="s">
        <v>83</v>
      </c>
      <c r="AW209" s="10" t="s">
        <v>6</v>
      </c>
      <c r="AX209" s="10" t="s">
        <v>75</v>
      </c>
      <c r="AY209" s="183" t="s">
        <v>172</v>
      </c>
    </row>
    <row r="210" spans="2:65" s="11" customFormat="1" ht="16.5" customHeight="1">
      <c r="B210" s="184"/>
      <c r="C210" s="185"/>
      <c r="D210" s="185"/>
      <c r="E210" s="186" t="s">
        <v>21</v>
      </c>
      <c r="F210" s="272" t="s">
        <v>83</v>
      </c>
      <c r="G210" s="273"/>
      <c r="H210" s="273"/>
      <c r="I210" s="273"/>
      <c r="J210" s="185"/>
      <c r="K210" s="187">
        <v>1</v>
      </c>
      <c r="L210" s="185"/>
      <c r="M210" s="185"/>
      <c r="N210" s="185"/>
      <c r="O210" s="185"/>
      <c r="P210" s="185"/>
      <c r="Q210" s="185"/>
      <c r="R210" s="188"/>
      <c r="T210" s="189"/>
      <c r="U210" s="185"/>
      <c r="V210" s="185"/>
      <c r="W210" s="185"/>
      <c r="X210" s="185"/>
      <c r="Y210" s="185"/>
      <c r="Z210" s="185"/>
      <c r="AA210" s="190"/>
      <c r="AT210" s="191" t="s">
        <v>180</v>
      </c>
      <c r="AU210" s="191" t="s">
        <v>83</v>
      </c>
      <c r="AV210" s="11" t="s">
        <v>151</v>
      </c>
      <c r="AW210" s="11" t="s">
        <v>6</v>
      </c>
      <c r="AX210" s="11" t="s">
        <v>83</v>
      </c>
      <c r="AY210" s="191" t="s">
        <v>172</v>
      </c>
    </row>
    <row r="211" spans="2:65" s="1" customFormat="1" ht="25.5" customHeight="1">
      <c r="B211" s="36"/>
      <c r="C211" s="168" t="s">
        <v>385</v>
      </c>
      <c r="D211" s="168" t="s">
        <v>173</v>
      </c>
      <c r="E211" s="169" t="s">
        <v>259</v>
      </c>
      <c r="F211" s="264" t="s">
        <v>260</v>
      </c>
      <c r="G211" s="264"/>
      <c r="H211" s="264"/>
      <c r="I211" s="264"/>
      <c r="J211" s="170" t="s">
        <v>249</v>
      </c>
      <c r="K211" s="171">
        <v>1</v>
      </c>
      <c r="L211" s="265">
        <v>0</v>
      </c>
      <c r="M211" s="266"/>
      <c r="N211" s="267">
        <f>ROUND(L211*K211,3)</f>
        <v>0</v>
      </c>
      <c r="O211" s="267"/>
      <c r="P211" s="267"/>
      <c r="Q211" s="267"/>
      <c r="R211" s="38"/>
      <c r="T211" s="173" t="s">
        <v>21</v>
      </c>
      <c r="U211" s="45" t="s">
        <v>42</v>
      </c>
      <c r="V211" s="37"/>
      <c r="W211" s="174">
        <f>V211*K211</f>
        <v>0</v>
      </c>
      <c r="X211" s="174">
        <v>0</v>
      </c>
      <c r="Y211" s="174">
        <f>X211*K211</f>
        <v>0</v>
      </c>
      <c r="Z211" s="174">
        <v>0</v>
      </c>
      <c r="AA211" s="175">
        <f>Z211*K211</f>
        <v>0</v>
      </c>
      <c r="AR211" s="20" t="s">
        <v>250</v>
      </c>
      <c r="AT211" s="20" t="s">
        <v>173</v>
      </c>
      <c r="AU211" s="20" t="s">
        <v>83</v>
      </c>
      <c r="AY211" s="20" t="s">
        <v>172</v>
      </c>
      <c r="BE211" s="111">
        <f>IF(U211="základná",N211,0)</f>
        <v>0</v>
      </c>
      <c r="BF211" s="111">
        <f>IF(U211="znížená",N211,0)</f>
        <v>0</v>
      </c>
      <c r="BG211" s="111">
        <f>IF(U211="zákl. prenesená",N211,0)</f>
        <v>0</v>
      </c>
      <c r="BH211" s="111">
        <f>IF(U211="zníž. prenesená",N211,0)</f>
        <v>0</v>
      </c>
      <c r="BI211" s="111">
        <f>IF(U211="nulová",N211,0)</f>
        <v>0</v>
      </c>
      <c r="BJ211" s="20" t="s">
        <v>151</v>
      </c>
      <c r="BK211" s="176">
        <f>ROUND(L211*K211,3)</f>
        <v>0</v>
      </c>
      <c r="BL211" s="20" t="s">
        <v>250</v>
      </c>
      <c r="BM211" s="20" t="s">
        <v>631</v>
      </c>
    </row>
    <row r="212" spans="2:65" s="10" customFormat="1" ht="25.5" customHeight="1">
      <c r="B212" s="177"/>
      <c r="C212" s="178"/>
      <c r="D212" s="178"/>
      <c r="E212" s="179" t="s">
        <v>21</v>
      </c>
      <c r="F212" s="268" t="s">
        <v>262</v>
      </c>
      <c r="G212" s="269"/>
      <c r="H212" s="269"/>
      <c r="I212" s="269"/>
      <c r="J212" s="178"/>
      <c r="K212" s="179" t="s">
        <v>21</v>
      </c>
      <c r="L212" s="178"/>
      <c r="M212" s="178"/>
      <c r="N212" s="178"/>
      <c r="O212" s="178"/>
      <c r="P212" s="178"/>
      <c r="Q212" s="178"/>
      <c r="R212" s="180"/>
      <c r="T212" s="181"/>
      <c r="U212" s="178"/>
      <c r="V212" s="178"/>
      <c r="W212" s="178"/>
      <c r="X212" s="178"/>
      <c r="Y212" s="178"/>
      <c r="Z212" s="178"/>
      <c r="AA212" s="182"/>
      <c r="AT212" s="183" t="s">
        <v>180</v>
      </c>
      <c r="AU212" s="183" t="s">
        <v>83</v>
      </c>
      <c r="AV212" s="10" t="s">
        <v>83</v>
      </c>
      <c r="AW212" s="10" t="s">
        <v>6</v>
      </c>
      <c r="AX212" s="10" t="s">
        <v>75</v>
      </c>
      <c r="AY212" s="183" t="s">
        <v>172</v>
      </c>
    </row>
    <row r="213" spans="2:65" s="11" customFormat="1" ht="16.5" customHeight="1">
      <c r="B213" s="184"/>
      <c r="C213" s="185"/>
      <c r="D213" s="185"/>
      <c r="E213" s="186" t="s">
        <v>21</v>
      </c>
      <c r="F213" s="272" t="s">
        <v>83</v>
      </c>
      <c r="G213" s="273"/>
      <c r="H213" s="273"/>
      <c r="I213" s="273"/>
      <c r="J213" s="185"/>
      <c r="K213" s="187">
        <v>1</v>
      </c>
      <c r="L213" s="185"/>
      <c r="M213" s="185"/>
      <c r="N213" s="185"/>
      <c r="O213" s="185"/>
      <c r="P213" s="185"/>
      <c r="Q213" s="185"/>
      <c r="R213" s="188"/>
      <c r="T213" s="189"/>
      <c r="U213" s="185"/>
      <c r="V213" s="185"/>
      <c r="W213" s="185"/>
      <c r="X213" s="185"/>
      <c r="Y213" s="185"/>
      <c r="Z213" s="185"/>
      <c r="AA213" s="190"/>
      <c r="AT213" s="191" t="s">
        <v>180</v>
      </c>
      <c r="AU213" s="191" t="s">
        <v>83</v>
      </c>
      <c r="AV213" s="11" t="s">
        <v>151</v>
      </c>
      <c r="AW213" s="11" t="s">
        <v>6</v>
      </c>
      <c r="AX213" s="11" t="s">
        <v>83</v>
      </c>
      <c r="AY213" s="191" t="s">
        <v>172</v>
      </c>
    </row>
    <row r="214" spans="2:65" s="1" customFormat="1" ht="16.5" customHeight="1">
      <c r="B214" s="36"/>
      <c r="C214" s="168" t="s">
        <v>387</v>
      </c>
      <c r="D214" s="168" t="s">
        <v>173</v>
      </c>
      <c r="E214" s="169" t="s">
        <v>264</v>
      </c>
      <c r="F214" s="264" t="s">
        <v>265</v>
      </c>
      <c r="G214" s="264"/>
      <c r="H214" s="264"/>
      <c r="I214" s="264"/>
      <c r="J214" s="170" t="s">
        <v>249</v>
      </c>
      <c r="K214" s="171">
        <v>1</v>
      </c>
      <c r="L214" s="265">
        <v>0</v>
      </c>
      <c r="M214" s="266"/>
      <c r="N214" s="267">
        <f>ROUND(L214*K214,3)</f>
        <v>0</v>
      </c>
      <c r="O214" s="267"/>
      <c r="P214" s="267"/>
      <c r="Q214" s="267"/>
      <c r="R214" s="38"/>
      <c r="T214" s="173" t="s">
        <v>21</v>
      </c>
      <c r="U214" s="45" t="s">
        <v>42</v>
      </c>
      <c r="V214" s="37"/>
      <c r="W214" s="174">
        <f>V214*K214</f>
        <v>0</v>
      </c>
      <c r="X214" s="174">
        <v>0</v>
      </c>
      <c r="Y214" s="174">
        <f>X214*K214</f>
        <v>0</v>
      </c>
      <c r="Z214" s="174">
        <v>0</v>
      </c>
      <c r="AA214" s="175">
        <f>Z214*K214</f>
        <v>0</v>
      </c>
      <c r="AR214" s="20" t="s">
        <v>250</v>
      </c>
      <c r="AT214" s="20" t="s">
        <v>173</v>
      </c>
      <c r="AU214" s="20" t="s">
        <v>83</v>
      </c>
      <c r="AY214" s="20" t="s">
        <v>172</v>
      </c>
      <c r="BE214" s="111">
        <f>IF(U214="základná",N214,0)</f>
        <v>0</v>
      </c>
      <c r="BF214" s="111">
        <f>IF(U214="znížená",N214,0)</f>
        <v>0</v>
      </c>
      <c r="BG214" s="111">
        <f>IF(U214="zákl. prenesená",N214,0)</f>
        <v>0</v>
      </c>
      <c r="BH214" s="111">
        <f>IF(U214="zníž. prenesená",N214,0)</f>
        <v>0</v>
      </c>
      <c r="BI214" s="111">
        <f>IF(U214="nulová",N214,0)</f>
        <v>0</v>
      </c>
      <c r="BJ214" s="20" t="s">
        <v>151</v>
      </c>
      <c r="BK214" s="176">
        <f>ROUND(L214*K214,3)</f>
        <v>0</v>
      </c>
      <c r="BL214" s="20" t="s">
        <v>250</v>
      </c>
      <c r="BM214" s="20" t="s">
        <v>632</v>
      </c>
    </row>
    <row r="215" spans="2:65" s="10" customFormat="1" ht="25.5" customHeight="1">
      <c r="B215" s="177"/>
      <c r="C215" s="178"/>
      <c r="D215" s="178"/>
      <c r="E215" s="179" t="s">
        <v>21</v>
      </c>
      <c r="F215" s="268" t="s">
        <v>267</v>
      </c>
      <c r="G215" s="269"/>
      <c r="H215" s="269"/>
      <c r="I215" s="269"/>
      <c r="J215" s="178"/>
      <c r="K215" s="179" t="s">
        <v>21</v>
      </c>
      <c r="L215" s="178"/>
      <c r="M215" s="178"/>
      <c r="N215" s="178"/>
      <c r="O215" s="178"/>
      <c r="P215" s="178"/>
      <c r="Q215" s="178"/>
      <c r="R215" s="180"/>
      <c r="T215" s="181"/>
      <c r="U215" s="178"/>
      <c r="V215" s="178"/>
      <c r="W215" s="178"/>
      <c r="X215" s="178"/>
      <c r="Y215" s="178"/>
      <c r="Z215" s="178"/>
      <c r="AA215" s="182"/>
      <c r="AT215" s="183" t="s">
        <v>180</v>
      </c>
      <c r="AU215" s="183" t="s">
        <v>83</v>
      </c>
      <c r="AV215" s="10" t="s">
        <v>83</v>
      </c>
      <c r="AW215" s="10" t="s">
        <v>6</v>
      </c>
      <c r="AX215" s="10" t="s">
        <v>75</v>
      </c>
      <c r="AY215" s="183" t="s">
        <v>172</v>
      </c>
    </row>
    <row r="216" spans="2:65" s="11" customFormat="1" ht="16.5" customHeight="1">
      <c r="B216" s="184"/>
      <c r="C216" s="185"/>
      <c r="D216" s="185"/>
      <c r="E216" s="186" t="s">
        <v>21</v>
      </c>
      <c r="F216" s="272" t="s">
        <v>83</v>
      </c>
      <c r="G216" s="273"/>
      <c r="H216" s="273"/>
      <c r="I216" s="273"/>
      <c r="J216" s="185"/>
      <c r="K216" s="187">
        <v>1</v>
      </c>
      <c r="L216" s="185"/>
      <c r="M216" s="185"/>
      <c r="N216" s="185"/>
      <c r="O216" s="185"/>
      <c r="P216" s="185"/>
      <c r="Q216" s="185"/>
      <c r="R216" s="188"/>
      <c r="T216" s="189"/>
      <c r="U216" s="185"/>
      <c r="V216" s="185"/>
      <c r="W216" s="185"/>
      <c r="X216" s="185"/>
      <c r="Y216" s="185"/>
      <c r="Z216" s="185"/>
      <c r="AA216" s="190"/>
      <c r="AT216" s="191" t="s">
        <v>180</v>
      </c>
      <c r="AU216" s="191" t="s">
        <v>83</v>
      </c>
      <c r="AV216" s="11" t="s">
        <v>151</v>
      </c>
      <c r="AW216" s="11" t="s">
        <v>6</v>
      </c>
      <c r="AX216" s="11" t="s">
        <v>83</v>
      </c>
      <c r="AY216" s="191" t="s">
        <v>172</v>
      </c>
    </row>
    <row r="217" spans="2:65" s="1" customFormat="1" ht="49.9" customHeight="1">
      <c r="B217" s="36"/>
      <c r="C217" s="37"/>
      <c r="D217" s="159" t="s">
        <v>268</v>
      </c>
      <c r="E217" s="37"/>
      <c r="F217" s="37"/>
      <c r="G217" s="37"/>
      <c r="H217" s="37"/>
      <c r="I217" s="37"/>
      <c r="J217" s="37"/>
      <c r="K217" s="37"/>
      <c r="L217" s="37"/>
      <c r="M217" s="37"/>
      <c r="N217" s="282">
        <f t="shared" ref="N217:N222" si="5">BK217</f>
        <v>0</v>
      </c>
      <c r="O217" s="283"/>
      <c r="P217" s="283"/>
      <c r="Q217" s="283"/>
      <c r="R217" s="38"/>
      <c r="T217" s="144"/>
      <c r="U217" s="37"/>
      <c r="V217" s="37"/>
      <c r="W217" s="37"/>
      <c r="X217" s="37"/>
      <c r="Y217" s="37"/>
      <c r="Z217" s="37"/>
      <c r="AA217" s="79"/>
      <c r="AT217" s="20" t="s">
        <v>74</v>
      </c>
      <c r="AU217" s="20" t="s">
        <v>75</v>
      </c>
      <c r="AY217" s="20" t="s">
        <v>269</v>
      </c>
      <c r="BK217" s="176">
        <f>SUM(BK218:BK222)</f>
        <v>0</v>
      </c>
    </row>
    <row r="218" spans="2:65" s="1" customFormat="1" ht="22.35" customHeight="1">
      <c r="B218" s="36"/>
      <c r="C218" s="192" t="s">
        <v>21</v>
      </c>
      <c r="D218" s="192" t="s">
        <v>173</v>
      </c>
      <c r="E218" s="193" t="s">
        <v>21</v>
      </c>
      <c r="F218" s="276" t="s">
        <v>21</v>
      </c>
      <c r="G218" s="276"/>
      <c r="H218" s="276"/>
      <c r="I218" s="276"/>
      <c r="J218" s="194" t="s">
        <v>21</v>
      </c>
      <c r="K218" s="172"/>
      <c r="L218" s="265"/>
      <c r="M218" s="267"/>
      <c r="N218" s="267">
        <f t="shared" si="5"/>
        <v>0</v>
      </c>
      <c r="O218" s="267"/>
      <c r="P218" s="267"/>
      <c r="Q218" s="267"/>
      <c r="R218" s="38"/>
      <c r="T218" s="173" t="s">
        <v>21</v>
      </c>
      <c r="U218" s="195" t="s">
        <v>42</v>
      </c>
      <c r="V218" s="37"/>
      <c r="W218" s="37"/>
      <c r="X218" s="37"/>
      <c r="Y218" s="37"/>
      <c r="Z218" s="37"/>
      <c r="AA218" s="79"/>
      <c r="AT218" s="20" t="s">
        <v>269</v>
      </c>
      <c r="AU218" s="20" t="s">
        <v>83</v>
      </c>
      <c r="AY218" s="20" t="s">
        <v>269</v>
      </c>
      <c r="BE218" s="111">
        <f>IF(U218="základná",N218,0)</f>
        <v>0</v>
      </c>
      <c r="BF218" s="111">
        <f>IF(U218="znížená",N218,0)</f>
        <v>0</v>
      </c>
      <c r="BG218" s="111">
        <f>IF(U218="zákl. prenesená",N218,0)</f>
        <v>0</v>
      </c>
      <c r="BH218" s="111">
        <f>IF(U218="zníž. prenesená",N218,0)</f>
        <v>0</v>
      </c>
      <c r="BI218" s="111">
        <f>IF(U218="nulová",N218,0)</f>
        <v>0</v>
      </c>
      <c r="BJ218" s="20" t="s">
        <v>151</v>
      </c>
      <c r="BK218" s="176">
        <f>L218*K218</f>
        <v>0</v>
      </c>
    </row>
    <row r="219" spans="2:65" s="1" customFormat="1" ht="22.35" customHeight="1">
      <c r="B219" s="36"/>
      <c r="C219" s="192" t="s">
        <v>21</v>
      </c>
      <c r="D219" s="192" t="s">
        <v>173</v>
      </c>
      <c r="E219" s="193" t="s">
        <v>21</v>
      </c>
      <c r="F219" s="276" t="s">
        <v>21</v>
      </c>
      <c r="G219" s="276"/>
      <c r="H219" s="276"/>
      <c r="I219" s="276"/>
      <c r="J219" s="194" t="s">
        <v>21</v>
      </c>
      <c r="K219" s="172"/>
      <c r="L219" s="265"/>
      <c r="M219" s="267"/>
      <c r="N219" s="267">
        <f t="shared" si="5"/>
        <v>0</v>
      </c>
      <c r="O219" s="267"/>
      <c r="P219" s="267"/>
      <c r="Q219" s="267"/>
      <c r="R219" s="38"/>
      <c r="T219" s="173" t="s">
        <v>21</v>
      </c>
      <c r="U219" s="195" t="s">
        <v>42</v>
      </c>
      <c r="V219" s="37"/>
      <c r="W219" s="37"/>
      <c r="X219" s="37"/>
      <c r="Y219" s="37"/>
      <c r="Z219" s="37"/>
      <c r="AA219" s="79"/>
      <c r="AT219" s="20" t="s">
        <v>269</v>
      </c>
      <c r="AU219" s="20" t="s">
        <v>83</v>
      </c>
      <c r="AY219" s="20" t="s">
        <v>269</v>
      </c>
      <c r="BE219" s="111">
        <f>IF(U219="základná",N219,0)</f>
        <v>0</v>
      </c>
      <c r="BF219" s="111">
        <f>IF(U219="znížená",N219,0)</f>
        <v>0</v>
      </c>
      <c r="BG219" s="111">
        <f>IF(U219="zákl. prenesená",N219,0)</f>
        <v>0</v>
      </c>
      <c r="BH219" s="111">
        <f>IF(U219="zníž. prenesená",N219,0)</f>
        <v>0</v>
      </c>
      <c r="BI219" s="111">
        <f>IF(U219="nulová",N219,0)</f>
        <v>0</v>
      </c>
      <c r="BJ219" s="20" t="s">
        <v>151</v>
      </c>
      <c r="BK219" s="176">
        <f>L219*K219</f>
        <v>0</v>
      </c>
    </row>
    <row r="220" spans="2:65" s="1" customFormat="1" ht="22.35" customHeight="1">
      <c r="B220" s="36"/>
      <c r="C220" s="192" t="s">
        <v>21</v>
      </c>
      <c r="D220" s="192" t="s">
        <v>173</v>
      </c>
      <c r="E220" s="193" t="s">
        <v>21</v>
      </c>
      <c r="F220" s="276" t="s">
        <v>21</v>
      </c>
      <c r="G220" s="276"/>
      <c r="H220" s="276"/>
      <c r="I220" s="276"/>
      <c r="J220" s="194" t="s">
        <v>21</v>
      </c>
      <c r="K220" s="172"/>
      <c r="L220" s="265"/>
      <c r="M220" s="267"/>
      <c r="N220" s="267">
        <f t="shared" si="5"/>
        <v>0</v>
      </c>
      <c r="O220" s="267"/>
      <c r="P220" s="267"/>
      <c r="Q220" s="267"/>
      <c r="R220" s="38"/>
      <c r="T220" s="173" t="s">
        <v>21</v>
      </c>
      <c r="U220" s="195" t="s">
        <v>42</v>
      </c>
      <c r="V220" s="37"/>
      <c r="W220" s="37"/>
      <c r="X220" s="37"/>
      <c r="Y220" s="37"/>
      <c r="Z220" s="37"/>
      <c r="AA220" s="79"/>
      <c r="AT220" s="20" t="s">
        <v>269</v>
      </c>
      <c r="AU220" s="20" t="s">
        <v>83</v>
      </c>
      <c r="AY220" s="20" t="s">
        <v>269</v>
      </c>
      <c r="BE220" s="111">
        <f>IF(U220="základná",N220,0)</f>
        <v>0</v>
      </c>
      <c r="BF220" s="111">
        <f>IF(U220="znížená",N220,0)</f>
        <v>0</v>
      </c>
      <c r="BG220" s="111">
        <f>IF(U220="zákl. prenesená",N220,0)</f>
        <v>0</v>
      </c>
      <c r="BH220" s="111">
        <f>IF(U220="zníž. prenesená",N220,0)</f>
        <v>0</v>
      </c>
      <c r="BI220" s="111">
        <f>IF(U220="nulová",N220,0)</f>
        <v>0</v>
      </c>
      <c r="BJ220" s="20" t="s">
        <v>151</v>
      </c>
      <c r="BK220" s="176">
        <f>L220*K220</f>
        <v>0</v>
      </c>
    </row>
    <row r="221" spans="2:65" s="1" customFormat="1" ht="22.35" customHeight="1">
      <c r="B221" s="36"/>
      <c r="C221" s="192" t="s">
        <v>21</v>
      </c>
      <c r="D221" s="192" t="s">
        <v>173</v>
      </c>
      <c r="E221" s="193" t="s">
        <v>21</v>
      </c>
      <c r="F221" s="276" t="s">
        <v>21</v>
      </c>
      <c r="G221" s="276"/>
      <c r="H221" s="276"/>
      <c r="I221" s="276"/>
      <c r="J221" s="194" t="s">
        <v>21</v>
      </c>
      <c r="K221" s="172"/>
      <c r="L221" s="265"/>
      <c r="M221" s="267"/>
      <c r="N221" s="267">
        <f t="shared" si="5"/>
        <v>0</v>
      </c>
      <c r="O221" s="267"/>
      <c r="P221" s="267"/>
      <c r="Q221" s="267"/>
      <c r="R221" s="38"/>
      <c r="T221" s="173" t="s">
        <v>21</v>
      </c>
      <c r="U221" s="195" t="s">
        <v>42</v>
      </c>
      <c r="V221" s="37"/>
      <c r="W221" s="37"/>
      <c r="X221" s="37"/>
      <c r="Y221" s="37"/>
      <c r="Z221" s="37"/>
      <c r="AA221" s="79"/>
      <c r="AT221" s="20" t="s">
        <v>269</v>
      </c>
      <c r="AU221" s="20" t="s">
        <v>83</v>
      </c>
      <c r="AY221" s="20" t="s">
        <v>269</v>
      </c>
      <c r="BE221" s="111">
        <f>IF(U221="základná",N221,0)</f>
        <v>0</v>
      </c>
      <c r="BF221" s="111">
        <f>IF(U221="znížená",N221,0)</f>
        <v>0</v>
      </c>
      <c r="BG221" s="111">
        <f>IF(U221="zákl. prenesená",N221,0)</f>
        <v>0</v>
      </c>
      <c r="BH221" s="111">
        <f>IF(U221="zníž. prenesená",N221,0)</f>
        <v>0</v>
      </c>
      <c r="BI221" s="111">
        <f>IF(U221="nulová",N221,0)</f>
        <v>0</v>
      </c>
      <c r="BJ221" s="20" t="s">
        <v>151</v>
      </c>
      <c r="BK221" s="176">
        <f>L221*K221</f>
        <v>0</v>
      </c>
    </row>
    <row r="222" spans="2:65" s="1" customFormat="1" ht="22.35" customHeight="1">
      <c r="B222" s="36"/>
      <c r="C222" s="192" t="s">
        <v>21</v>
      </c>
      <c r="D222" s="192" t="s">
        <v>173</v>
      </c>
      <c r="E222" s="193" t="s">
        <v>21</v>
      </c>
      <c r="F222" s="276" t="s">
        <v>21</v>
      </c>
      <c r="G222" s="276"/>
      <c r="H222" s="276"/>
      <c r="I222" s="276"/>
      <c r="J222" s="194" t="s">
        <v>21</v>
      </c>
      <c r="K222" s="172"/>
      <c r="L222" s="265"/>
      <c r="M222" s="267"/>
      <c r="N222" s="267">
        <f t="shared" si="5"/>
        <v>0</v>
      </c>
      <c r="O222" s="267"/>
      <c r="P222" s="267"/>
      <c r="Q222" s="267"/>
      <c r="R222" s="38"/>
      <c r="T222" s="173" t="s">
        <v>21</v>
      </c>
      <c r="U222" s="195" t="s">
        <v>42</v>
      </c>
      <c r="V222" s="57"/>
      <c r="W222" s="57"/>
      <c r="X222" s="57"/>
      <c r="Y222" s="57"/>
      <c r="Z222" s="57"/>
      <c r="AA222" s="59"/>
      <c r="AT222" s="20" t="s">
        <v>269</v>
      </c>
      <c r="AU222" s="20" t="s">
        <v>83</v>
      </c>
      <c r="AY222" s="20" t="s">
        <v>269</v>
      </c>
      <c r="BE222" s="111">
        <f>IF(U222="základná",N222,0)</f>
        <v>0</v>
      </c>
      <c r="BF222" s="111">
        <f>IF(U222="znížená",N222,0)</f>
        <v>0</v>
      </c>
      <c r="BG222" s="111">
        <f>IF(U222="zákl. prenesená",N222,0)</f>
        <v>0</v>
      </c>
      <c r="BH222" s="111">
        <f>IF(U222="zníž. prenesená",N222,0)</f>
        <v>0</v>
      </c>
      <c r="BI222" s="111">
        <f>IF(U222="nulová",N222,0)</f>
        <v>0</v>
      </c>
      <c r="BJ222" s="20" t="s">
        <v>151</v>
      </c>
      <c r="BK222" s="176">
        <f>L222*K222</f>
        <v>0</v>
      </c>
    </row>
    <row r="223" spans="2:65" s="1" customFormat="1" ht="6.95" customHeight="1">
      <c r="B223" s="60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2"/>
    </row>
  </sheetData>
  <sheetProtection algorithmName="SHA-512" hashValue="VYxAlvVDOxWUAlVbc49/+8SkMfsZRvAPvzLSYOc4UUF+t8EkGRSilSEtpZW7nMvDx6SCayVd5S21JzfGo5WLKw==" saltValue="RhbkopIlbQVxxtqv5MzMl7sFSIcYAu5kK6TpX8884B2ukrhlQIkK82dBYluzmluQ3t3pSRB/0XQ2yZwKFAlJrw==" spinCount="10" sheet="1" objects="1" scenarios="1" formatColumns="0" formatRows="0"/>
  <mergeCells count="234">
    <mergeCell ref="H1:K1"/>
    <mergeCell ref="S2:AC2"/>
    <mergeCell ref="F222:I222"/>
    <mergeCell ref="L222:M222"/>
    <mergeCell ref="N222:Q222"/>
    <mergeCell ref="N125:Q125"/>
    <mergeCell ref="N126:Q126"/>
    <mergeCell ref="N127:Q127"/>
    <mergeCell ref="N143:Q143"/>
    <mergeCell ref="N154:Q154"/>
    <mergeCell ref="N163:Q163"/>
    <mergeCell ref="N175:Q175"/>
    <mergeCell ref="N199:Q199"/>
    <mergeCell ref="N200:Q200"/>
    <mergeCell ref="N204:Q204"/>
    <mergeCell ref="N217:Q217"/>
    <mergeCell ref="F219:I219"/>
    <mergeCell ref="L219:M219"/>
    <mergeCell ref="N219:Q219"/>
    <mergeCell ref="F220:I220"/>
    <mergeCell ref="L220:M220"/>
    <mergeCell ref="N220:Q220"/>
    <mergeCell ref="F221:I221"/>
    <mergeCell ref="L221:M221"/>
    <mergeCell ref="N221:Q221"/>
    <mergeCell ref="F212:I212"/>
    <mergeCell ref="F213:I213"/>
    <mergeCell ref="F214:I214"/>
    <mergeCell ref="L214:M214"/>
    <mergeCell ref="N214:Q214"/>
    <mergeCell ref="F215:I215"/>
    <mergeCell ref="F216:I216"/>
    <mergeCell ref="F218:I218"/>
    <mergeCell ref="L218:M218"/>
    <mergeCell ref="N218:Q218"/>
    <mergeCell ref="F206:I206"/>
    <mergeCell ref="F207:I207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196:I196"/>
    <mergeCell ref="F197:I197"/>
    <mergeCell ref="F198:I198"/>
    <mergeCell ref="F201:I201"/>
    <mergeCell ref="L201:M201"/>
    <mergeCell ref="N201:Q201"/>
    <mergeCell ref="F202:I202"/>
    <mergeCell ref="F203:I203"/>
    <mergeCell ref="F205:I205"/>
    <mergeCell ref="L205:M205"/>
    <mergeCell ref="N205:Q205"/>
    <mergeCell ref="F191:I191"/>
    <mergeCell ref="F192:I192"/>
    <mergeCell ref="L192:M192"/>
    <mergeCell ref="N192:Q192"/>
    <mergeCell ref="F193:I193"/>
    <mergeCell ref="F194:I194"/>
    <mergeCell ref="F195:I195"/>
    <mergeCell ref="L195:M195"/>
    <mergeCell ref="N195:Q195"/>
    <mergeCell ref="F186:I186"/>
    <mergeCell ref="L186:M186"/>
    <mergeCell ref="N186:Q186"/>
    <mergeCell ref="F187:I187"/>
    <mergeCell ref="F188:I188"/>
    <mergeCell ref="F189:I189"/>
    <mergeCell ref="L189:M189"/>
    <mergeCell ref="N189:Q189"/>
    <mergeCell ref="F190:I190"/>
    <mergeCell ref="F181:I181"/>
    <mergeCell ref="F182:I182"/>
    <mergeCell ref="F183:I183"/>
    <mergeCell ref="L183:M183"/>
    <mergeCell ref="N183:Q183"/>
    <mergeCell ref="F184:I184"/>
    <mergeCell ref="F185:I185"/>
    <mergeCell ref="L185:M185"/>
    <mergeCell ref="N185:Q185"/>
    <mergeCell ref="F176:I176"/>
    <mergeCell ref="L176:M176"/>
    <mergeCell ref="N176:Q176"/>
    <mergeCell ref="F177:I177"/>
    <mergeCell ref="F178:I178"/>
    <mergeCell ref="F179:I179"/>
    <mergeCell ref="F180:I180"/>
    <mergeCell ref="L180:M180"/>
    <mergeCell ref="N180:Q180"/>
    <mergeCell ref="F168:I168"/>
    <mergeCell ref="F169:I169"/>
    <mergeCell ref="F170:I170"/>
    <mergeCell ref="F171:I171"/>
    <mergeCell ref="L171:M171"/>
    <mergeCell ref="N171:Q171"/>
    <mergeCell ref="F172:I172"/>
    <mergeCell ref="F173:I173"/>
    <mergeCell ref="F174:I174"/>
    <mergeCell ref="F162:I162"/>
    <mergeCell ref="F164:I164"/>
    <mergeCell ref="L164:M164"/>
    <mergeCell ref="N164:Q164"/>
    <mergeCell ref="F165:I165"/>
    <mergeCell ref="F166:I166"/>
    <mergeCell ref="F167:I167"/>
    <mergeCell ref="L167:M167"/>
    <mergeCell ref="N167:Q167"/>
    <mergeCell ref="F157:I157"/>
    <mergeCell ref="F158:I158"/>
    <mergeCell ref="L158:M158"/>
    <mergeCell ref="N158:Q158"/>
    <mergeCell ref="F159:I159"/>
    <mergeCell ref="F160:I160"/>
    <mergeCell ref="L160:M160"/>
    <mergeCell ref="N160:Q160"/>
    <mergeCell ref="F161:I161"/>
    <mergeCell ref="F151:I151"/>
    <mergeCell ref="F152:I152"/>
    <mergeCell ref="F153:I153"/>
    <mergeCell ref="L153:M153"/>
    <mergeCell ref="N153:Q153"/>
    <mergeCell ref="F155:I155"/>
    <mergeCell ref="L155:M155"/>
    <mergeCell ref="N155:Q155"/>
    <mergeCell ref="F156:I156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L150:M150"/>
    <mergeCell ref="N150:Q150"/>
    <mergeCell ref="F137:I137"/>
    <mergeCell ref="F138:I138"/>
    <mergeCell ref="F139:I139"/>
    <mergeCell ref="F140:I140"/>
    <mergeCell ref="L140:M140"/>
    <mergeCell ref="N140:Q140"/>
    <mergeCell ref="F141:I141"/>
    <mergeCell ref="F142:I142"/>
    <mergeCell ref="F144:I144"/>
    <mergeCell ref="L144:M144"/>
    <mergeCell ref="N144:Q144"/>
    <mergeCell ref="F131:I131"/>
    <mergeCell ref="F132:I132"/>
    <mergeCell ref="L132:M132"/>
    <mergeCell ref="N132:Q132"/>
    <mergeCell ref="F133:I133"/>
    <mergeCell ref="F134:I134"/>
    <mergeCell ref="F135:I135"/>
    <mergeCell ref="F136:I136"/>
    <mergeCell ref="L136:M136"/>
    <mergeCell ref="N136:Q136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0:I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18:D223">
      <formula1>"K, M"</formula1>
    </dataValidation>
    <dataValidation type="list" allowBlank="1" showInputMessage="1" showErrorMessage="1" error="Povolené sú hodnoty základná, znížená, nulová." sqref="U218:U22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6"/>
  <sheetViews>
    <sheetView showGridLines="0" workbookViewId="0">
      <pane ySplit="1" topLeftCell="A142" activePane="bottomLeft" state="frozen"/>
      <selection pane="bottomLeft" activeCell="G189" sqref="G18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84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133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N98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ROUND((((SUM(BE98:BE105)+SUM(BE123:BE179))+SUM(BE181:BE185))),2)</f>
        <v>0</v>
      </c>
      <c r="I32" s="245"/>
      <c r="J32" s="245"/>
      <c r="K32" s="37"/>
      <c r="L32" s="37"/>
      <c r="M32" s="251">
        <f>ROUND(((ROUND((SUM(BE98:BE105)+SUM(BE123:BE179)), 2)*F32)+SUM(BE181:BE185)*F32),2)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ROUND((((SUM(BF98:BF105)+SUM(BF123:BF179))+SUM(BF181:BF185))),2)</f>
        <v>0</v>
      </c>
      <c r="I33" s="245"/>
      <c r="J33" s="245"/>
      <c r="K33" s="37"/>
      <c r="L33" s="37"/>
      <c r="M33" s="251">
        <f>ROUND(((ROUND((SUM(BF98:BF105)+SUM(BF123:BF179)), 2)*F33)+SUM(BF181:BF185)*F33),2)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ROUND((((SUM(BG98:BG105)+SUM(BG123:BG179))+SUM(BG181:BG185))),2)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ROUND((((SUM(BH98:BH105)+SUM(BH123:BH179))+SUM(BH181:BH185))),2)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ROUND((((SUM(BI98:BI105)+SUM(BI123:BI179))+SUM(BI181:BI185))),2)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237301 - SO M 2373-01 Most cez Biely potok pred obcou Dolná Lehota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N123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N124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N125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N130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143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N135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144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N139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N148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146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N167</f>
        <v>0</v>
      </c>
      <c r="O95" s="258"/>
      <c r="P95" s="258"/>
      <c r="Q95" s="258"/>
      <c r="R95" s="135"/>
      <c r="T95" s="136"/>
      <c r="U95" s="136"/>
    </row>
    <row r="96" spans="2:47" s="6" customFormat="1" ht="21.75" customHeight="1">
      <c r="B96" s="132"/>
      <c r="C96" s="133"/>
      <c r="D96" s="134" t="s">
        <v>147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60">
        <f>N180</f>
        <v>0</v>
      </c>
      <c r="O96" s="258"/>
      <c r="P96" s="258"/>
      <c r="Q96" s="258"/>
      <c r="R96" s="135"/>
      <c r="T96" s="136"/>
      <c r="U96" s="136"/>
    </row>
    <row r="97" spans="2:65" s="1" customFormat="1" ht="21.7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T97" s="130"/>
      <c r="U97" s="130"/>
    </row>
    <row r="98" spans="2:65" s="1" customFormat="1" ht="29.25" customHeight="1">
      <c r="B98" s="36"/>
      <c r="C98" s="131" t="s">
        <v>148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56">
        <f>ROUND(N99+N100+N101+N102+N103+N104,2)</f>
        <v>0</v>
      </c>
      <c r="O98" s="261"/>
      <c r="P98" s="261"/>
      <c r="Q98" s="261"/>
      <c r="R98" s="38"/>
      <c r="T98" s="141"/>
      <c r="U98" s="142" t="s">
        <v>39</v>
      </c>
    </row>
    <row r="99" spans="2:65" s="1" customFormat="1" ht="18" customHeight="1">
      <c r="B99" s="36"/>
      <c r="C99" s="37"/>
      <c r="D99" s="236" t="s">
        <v>149</v>
      </c>
      <c r="E99" s="237"/>
      <c r="F99" s="237"/>
      <c r="G99" s="237"/>
      <c r="H99" s="237"/>
      <c r="I99" s="37"/>
      <c r="J99" s="37"/>
      <c r="K99" s="37"/>
      <c r="L99" s="37"/>
      <c r="M99" s="37"/>
      <c r="N99" s="234">
        <f>ROUND(N88*T99,2)</f>
        <v>0</v>
      </c>
      <c r="O99" s="235"/>
      <c r="P99" s="235"/>
      <c r="Q99" s="235"/>
      <c r="R99" s="38"/>
      <c r="S99" s="143"/>
      <c r="T99" s="144"/>
      <c r="U99" s="145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150</v>
      </c>
      <c r="AZ99" s="143"/>
      <c r="BA99" s="143"/>
      <c r="BB99" s="143"/>
      <c r="BC99" s="143"/>
      <c r="BD99" s="143"/>
      <c r="BE99" s="147">
        <f t="shared" ref="BE99:BE104" si="0">IF(U99="základná",N99,0)</f>
        <v>0</v>
      </c>
      <c r="BF99" s="147">
        <f t="shared" ref="BF99:BF104" si="1">IF(U99="znížená",N99,0)</f>
        <v>0</v>
      </c>
      <c r="BG99" s="147">
        <f t="shared" ref="BG99:BG104" si="2">IF(U99="zákl. prenesená",N99,0)</f>
        <v>0</v>
      </c>
      <c r="BH99" s="147">
        <f t="shared" ref="BH99:BH104" si="3">IF(U99="zníž. prenesená",N99,0)</f>
        <v>0</v>
      </c>
      <c r="BI99" s="147">
        <f t="shared" ref="BI99:BI104" si="4">IF(U99="nulová",N99,0)</f>
        <v>0</v>
      </c>
      <c r="BJ99" s="146" t="s">
        <v>151</v>
      </c>
      <c r="BK99" s="143"/>
      <c r="BL99" s="143"/>
      <c r="BM99" s="143"/>
    </row>
    <row r="100" spans="2:65" s="1" customFormat="1" ht="18" customHeight="1">
      <c r="B100" s="36"/>
      <c r="C100" s="37"/>
      <c r="D100" s="236" t="s">
        <v>152</v>
      </c>
      <c r="E100" s="237"/>
      <c r="F100" s="237"/>
      <c r="G100" s="237"/>
      <c r="H100" s="237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150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151</v>
      </c>
      <c r="BK100" s="143"/>
      <c r="BL100" s="143"/>
      <c r="BM100" s="143"/>
    </row>
    <row r="101" spans="2:65" s="1" customFormat="1" ht="18" customHeight="1">
      <c r="B101" s="36"/>
      <c r="C101" s="37"/>
      <c r="D101" s="236" t="s">
        <v>153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154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155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107" t="s">
        <v>156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8"/>
      <c r="U104" s="149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157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3.5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T105" s="130"/>
      <c r="U105" s="130"/>
    </row>
    <row r="106" spans="2:65" s="1" customFormat="1" ht="29.25" customHeight="1">
      <c r="B106" s="36"/>
      <c r="C106" s="118" t="s">
        <v>125</v>
      </c>
      <c r="D106" s="119"/>
      <c r="E106" s="119"/>
      <c r="F106" s="119"/>
      <c r="G106" s="119"/>
      <c r="H106" s="119"/>
      <c r="I106" s="119"/>
      <c r="J106" s="119"/>
      <c r="K106" s="119"/>
      <c r="L106" s="240">
        <f>ROUND(SUM(N88+N98),2)</f>
        <v>0</v>
      </c>
      <c r="M106" s="240"/>
      <c r="N106" s="240"/>
      <c r="O106" s="240"/>
      <c r="P106" s="240"/>
      <c r="Q106" s="240"/>
      <c r="R106" s="38"/>
      <c r="T106" s="130"/>
      <c r="U106" s="130"/>
    </row>
    <row r="107" spans="2:65" s="1" customFormat="1" ht="6.95" customHeight="1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2"/>
      <c r="T107" s="130"/>
      <c r="U107" s="130"/>
    </row>
    <row r="111" spans="2:65" s="1" customFormat="1" ht="6.95" customHeight="1"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2:65" s="1" customFormat="1" ht="36.950000000000003" customHeight="1">
      <c r="B112" s="36"/>
      <c r="C112" s="198" t="s">
        <v>158</v>
      </c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30" customHeight="1">
      <c r="B114" s="36"/>
      <c r="C114" s="31" t="s">
        <v>18</v>
      </c>
      <c r="D114" s="37"/>
      <c r="E114" s="37"/>
      <c r="F114" s="243" t="str">
        <f>F6</f>
        <v>REKONŠTRUKCIA II/584 TÁLE - BYSTRÁ, III/2373 DOLNÁ LEHOTA - MOSTY</v>
      </c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37"/>
      <c r="R114" s="38"/>
    </row>
    <row r="115" spans="2:65" s="1" customFormat="1" ht="36.950000000000003" customHeight="1">
      <c r="B115" s="36"/>
      <c r="C115" s="70" t="s">
        <v>132</v>
      </c>
      <c r="D115" s="37"/>
      <c r="E115" s="37"/>
      <c r="F115" s="218" t="str">
        <f>F7</f>
        <v>237301 - SO M 2373-01 Most cez Biely potok pred obcou Dolná Lehota</v>
      </c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8" customHeight="1">
      <c r="B117" s="36"/>
      <c r="C117" s="31" t="s">
        <v>23</v>
      </c>
      <c r="D117" s="37"/>
      <c r="E117" s="37"/>
      <c r="F117" s="29" t="str">
        <f>F9</f>
        <v xml:space="preserve"> </v>
      </c>
      <c r="G117" s="37"/>
      <c r="H117" s="37"/>
      <c r="I117" s="37"/>
      <c r="J117" s="37"/>
      <c r="K117" s="31" t="s">
        <v>25</v>
      </c>
      <c r="L117" s="37"/>
      <c r="M117" s="247" t="str">
        <f>IF(O9="","",O9)</f>
        <v>18. 6. 2018</v>
      </c>
      <c r="N117" s="247"/>
      <c r="O117" s="247"/>
      <c r="P117" s="247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>
      <c r="B119" s="36"/>
      <c r="C119" s="31" t="s">
        <v>27</v>
      </c>
      <c r="D119" s="37"/>
      <c r="E119" s="37"/>
      <c r="F119" s="29" t="str">
        <f>E12</f>
        <v xml:space="preserve"> </v>
      </c>
      <c r="G119" s="37"/>
      <c r="H119" s="37"/>
      <c r="I119" s="37"/>
      <c r="J119" s="37"/>
      <c r="K119" s="31" t="s">
        <v>32</v>
      </c>
      <c r="L119" s="37"/>
      <c r="M119" s="202" t="str">
        <f>E18</f>
        <v xml:space="preserve"> </v>
      </c>
      <c r="N119" s="202"/>
      <c r="O119" s="202"/>
      <c r="P119" s="202"/>
      <c r="Q119" s="202"/>
      <c r="R119" s="38"/>
    </row>
    <row r="120" spans="2:65" s="1" customFormat="1" ht="14.45" customHeight="1">
      <c r="B120" s="36"/>
      <c r="C120" s="31" t="s">
        <v>30</v>
      </c>
      <c r="D120" s="37"/>
      <c r="E120" s="37"/>
      <c r="F120" s="29" t="str">
        <f>IF(E15="","",E15)</f>
        <v>Vyplň údaj</v>
      </c>
      <c r="G120" s="37"/>
      <c r="H120" s="37"/>
      <c r="I120" s="37"/>
      <c r="J120" s="37"/>
      <c r="K120" s="31" t="s">
        <v>34</v>
      </c>
      <c r="L120" s="37"/>
      <c r="M120" s="202" t="str">
        <f>E21</f>
        <v xml:space="preserve"> </v>
      </c>
      <c r="N120" s="202"/>
      <c r="O120" s="202"/>
      <c r="P120" s="202"/>
      <c r="Q120" s="202"/>
      <c r="R120" s="38"/>
    </row>
    <row r="121" spans="2:65" s="1" customFormat="1" ht="10.3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5" s="8" customFormat="1" ht="29.25" customHeight="1">
      <c r="B122" s="150"/>
      <c r="C122" s="151" t="s">
        <v>159</v>
      </c>
      <c r="D122" s="152" t="s">
        <v>160</v>
      </c>
      <c r="E122" s="152" t="s">
        <v>57</v>
      </c>
      <c r="F122" s="262" t="s">
        <v>161</v>
      </c>
      <c r="G122" s="262"/>
      <c r="H122" s="262"/>
      <c r="I122" s="262"/>
      <c r="J122" s="152" t="s">
        <v>162</v>
      </c>
      <c r="K122" s="152" t="s">
        <v>163</v>
      </c>
      <c r="L122" s="262" t="s">
        <v>164</v>
      </c>
      <c r="M122" s="262"/>
      <c r="N122" s="262" t="s">
        <v>137</v>
      </c>
      <c r="O122" s="262"/>
      <c r="P122" s="262"/>
      <c r="Q122" s="263"/>
      <c r="R122" s="153"/>
      <c r="T122" s="81" t="s">
        <v>165</v>
      </c>
      <c r="U122" s="82" t="s">
        <v>39</v>
      </c>
      <c r="V122" s="82" t="s">
        <v>166</v>
      </c>
      <c r="W122" s="82" t="s">
        <v>167</v>
      </c>
      <c r="X122" s="82" t="s">
        <v>168</v>
      </c>
      <c r="Y122" s="82" t="s">
        <v>169</v>
      </c>
      <c r="Z122" s="82" t="s">
        <v>170</v>
      </c>
      <c r="AA122" s="83" t="s">
        <v>171</v>
      </c>
    </row>
    <row r="123" spans="2:65" s="1" customFormat="1" ht="29.25" customHeight="1">
      <c r="B123" s="36"/>
      <c r="C123" s="85" t="s">
        <v>134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277">
        <f>BK123</f>
        <v>0</v>
      </c>
      <c r="O123" s="278"/>
      <c r="P123" s="278"/>
      <c r="Q123" s="278"/>
      <c r="R123" s="38"/>
      <c r="T123" s="84"/>
      <c r="U123" s="52"/>
      <c r="V123" s="52"/>
      <c r="W123" s="154">
        <f>W124+W167+W180</f>
        <v>0</v>
      </c>
      <c r="X123" s="52"/>
      <c r="Y123" s="154">
        <f>Y124+Y167+Y180</f>
        <v>49.879047999999997</v>
      </c>
      <c r="Z123" s="52"/>
      <c r="AA123" s="155">
        <f>AA124+AA167+AA180</f>
        <v>6.1247999999999996</v>
      </c>
      <c r="AT123" s="20" t="s">
        <v>74</v>
      </c>
      <c r="AU123" s="20" t="s">
        <v>139</v>
      </c>
      <c r="BK123" s="156">
        <f>BK124+BK167+BK180</f>
        <v>0</v>
      </c>
    </row>
    <row r="124" spans="2:65" s="9" customFormat="1" ht="37.35" customHeight="1">
      <c r="B124" s="157"/>
      <c r="C124" s="158"/>
      <c r="D124" s="159" t="s">
        <v>140</v>
      </c>
      <c r="E124" s="159"/>
      <c r="F124" s="159"/>
      <c r="G124" s="159"/>
      <c r="H124" s="159"/>
      <c r="I124" s="159"/>
      <c r="J124" s="159"/>
      <c r="K124" s="159"/>
      <c r="L124" s="159"/>
      <c r="M124" s="159"/>
      <c r="N124" s="260">
        <f>BK124</f>
        <v>0</v>
      </c>
      <c r="O124" s="279"/>
      <c r="P124" s="279"/>
      <c r="Q124" s="279"/>
      <c r="R124" s="160"/>
      <c r="T124" s="161"/>
      <c r="U124" s="158"/>
      <c r="V124" s="158"/>
      <c r="W124" s="162">
        <f>W125+W130+W135+W139+W148</f>
        <v>0</v>
      </c>
      <c r="X124" s="158"/>
      <c r="Y124" s="162">
        <f>Y125+Y130+Y135+Y139+Y148</f>
        <v>49.879047999999997</v>
      </c>
      <c r="Z124" s="158"/>
      <c r="AA124" s="163">
        <f>AA125+AA130+AA135+AA139+AA148</f>
        <v>6.1247999999999996</v>
      </c>
      <c r="AR124" s="164" t="s">
        <v>83</v>
      </c>
      <c r="AT124" s="165" t="s">
        <v>74</v>
      </c>
      <c r="AU124" s="165" t="s">
        <v>75</v>
      </c>
      <c r="AY124" s="164" t="s">
        <v>172</v>
      </c>
      <c r="BK124" s="166">
        <f>BK125+BK130+BK135+BK139+BK148</f>
        <v>0</v>
      </c>
    </row>
    <row r="125" spans="2:65" s="9" customFormat="1" ht="19.899999999999999" customHeight="1">
      <c r="B125" s="157"/>
      <c r="C125" s="158"/>
      <c r="D125" s="167" t="s">
        <v>141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280">
        <f>BK125</f>
        <v>0</v>
      </c>
      <c r="O125" s="281"/>
      <c r="P125" s="281"/>
      <c r="Q125" s="281"/>
      <c r="R125" s="160"/>
      <c r="T125" s="161"/>
      <c r="U125" s="158"/>
      <c r="V125" s="158"/>
      <c r="W125" s="162">
        <f>SUM(W126:W129)</f>
        <v>0</v>
      </c>
      <c r="X125" s="158"/>
      <c r="Y125" s="162">
        <f>SUM(Y126:Y129)</f>
        <v>0</v>
      </c>
      <c r="Z125" s="158"/>
      <c r="AA125" s="163">
        <f>SUM(AA126:AA129)</f>
        <v>0</v>
      </c>
      <c r="AR125" s="164" t="s">
        <v>83</v>
      </c>
      <c r="AT125" s="165" t="s">
        <v>74</v>
      </c>
      <c r="AU125" s="165" t="s">
        <v>83</v>
      </c>
      <c r="AY125" s="164" t="s">
        <v>172</v>
      </c>
      <c r="BK125" s="166">
        <f>SUM(BK126:BK129)</f>
        <v>0</v>
      </c>
    </row>
    <row r="126" spans="2:65" s="1" customFormat="1" ht="16.5" customHeight="1">
      <c r="B126" s="36"/>
      <c r="C126" s="168" t="s">
        <v>83</v>
      </c>
      <c r="D126" s="168" t="s">
        <v>173</v>
      </c>
      <c r="E126" s="169" t="s">
        <v>174</v>
      </c>
      <c r="F126" s="264" t="s">
        <v>175</v>
      </c>
      <c r="G126" s="264"/>
      <c r="H126" s="264"/>
      <c r="I126" s="264"/>
      <c r="J126" s="170" t="s">
        <v>176</v>
      </c>
      <c r="K126" s="171">
        <v>170.4</v>
      </c>
      <c r="L126" s="265">
        <v>0</v>
      </c>
      <c r="M126" s="266"/>
      <c r="N126" s="267">
        <f>ROUND(L126*K126,3)</f>
        <v>0</v>
      </c>
      <c r="O126" s="267"/>
      <c r="P126" s="267"/>
      <c r="Q126" s="267"/>
      <c r="R126" s="38"/>
      <c r="T126" s="173" t="s">
        <v>21</v>
      </c>
      <c r="U126" s="45" t="s">
        <v>42</v>
      </c>
      <c r="V126" s="37"/>
      <c r="W126" s="174">
        <f>V126*K126</f>
        <v>0</v>
      </c>
      <c r="X126" s="174">
        <v>0</v>
      </c>
      <c r="Y126" s="174">
        <f>X126*K126</f>
        <v>0</v>
      </c>
      <c r="Z126" s="174">
        <v>0</v>
      </c>
      <c r="AA126" s="175">
        <f>Z126*K126</f>
        <v>0</v>
      </c>
      <c r="AR126" s="20" t="s">
        <v>177</v>
      </c>
      <c r="AT126" s="20" t="s">
        <v>173</v>
      </c>
      <c r="AU126" s="20" t="s">
        <v>151</v>
      </c>
      <c r="AY126" s="20" t="s">
        <v>172</v>
      </c>
      <c r="BE126" s="111">
        <f>IF(U126="základná",N126,0)</f>
        <v>0</v>
      </c>
      <c r="BF126" s="111">
        <f>IF(U126="znížená",N126,0)</f>
        <v>0</v>
      </c>
      <c r="BG126" s="111">
        <f>IF(U126="zákl. prenesená",N126,0)</f>
        <v>0</v>
      </c>
      <c r="BH126" s="111">
        <f>IF(U126="zníž. prenesená",N126,0)</f>
        <v>0</v>
      </c>
      <c r="BI126" s="111">
        <f>IF(U126="nulová",N126,0)</f>
        <v>0</v>
      </c>
      <c r="BJ126" s="20" t="s">
        <v>151</v>
      </c>
      <c r="BK126" s="176">
        <f>ROUND(L126*K126,3)</f>
        <v>0</v>
      </c>
      <c r="BL126" s="20" t="s">
        <v>177</v>
      </c>
      <c r="BM126" s="20" t="s">
        <v>178</v>
      </c>
    </row>
    <row r="127" spans="2:65" s="10" customFormat="1" ht="51" customHeight="1">
      <c r="B127" s="177"/>
      <c r="C127" s="178"/>
      <c r="D127" s="178"/>
      <c r="E127" s="179" t="s">
        <v>21</v>
      </c>
      <c r="F127" s="268" t="s">
        <v>179</v>
      </c>
      <c r="G127" s="269"/>
      <c r="H127" s="269"/>
      <c r="I127" s="269"/>
      <c r="J127" s="178"/>
      <c r="K127" s="179" t="s">
        <v>21</v>
      </c>
      <c r="L127" s="178"/>
      <c r="M127" s="178"/>
      <c r="N127" s="178"/>
      <c r="O127" s="178"/>
      <c r="P127" s="178"/>
      <c r="Q127" s="178"/>
      <c r="R127" s="180"/>
      <c r="T127" s="181"/>
      <c r="U127" s="178"/>
      <c r="V127" s="178"/>
      <c r="W127" s="178"/>
      <c r="X127" s="178"/>
      <c r="Y127" s="178"/>
      <c r="Z127" s="178"/>
      <c r="AA127" s="182"/>
      <c r="AT127" s="183" t="s">
        <v>180</v>
      </c>
      <c r="AU127" s="183" t="s">
        <v>151</v>
      </c>
      <c r="AV127" s="10" t="s">
        <v>83</v>
      </c>
      <c r="AW127" s="10" t="s">
        <v>6</v>
      </c>
      <c r="AX127" s="10" t="s">
        <v>75</v>
      </c>
      <c r="AY127" s="183" t="s">
        <v>172</v>
      </c>
    </row>
    <row r="128" spans="2:65" s="10" customFormat="1" ht="25.5" customHeight="1">
      <c r="B128" s="177"/>
      <c r="C128" s="178"/>
      <c r="D128" s="178"/>
      <c r="E128" s="179" t="s">
        <v>21</v>
      </c>
      <c r="F128" s="270" t="s">
        <v>181</v>
      </c>
      <c r="G128" s="271"/>
      <c r="H128" s="271"/>
      <c r="I128" s="271"/>
      <c r="J128" s="178"/>
      <c r="K128" s="179" t="s">
        <v>21</v>
      </c>
      <c r="L128" s="178"/>
      <c r="M128" s="178"/>
      <c r="N128" s="178"/>
      <c r="O128" s="178"/>
      <c r="P128" s="178"/>
      <c r="Q128" s="178"/>
      <c r="R128" s="180"/>
      <c r="T128" s="181"/>
      <c r="U128" s="178"/>
      <c r="V128" s="178"/>
      <c r="W128" s="178"/>
      <c r="X128" s="178"/>
      <c r="Y128" s="178"/>
      <c r="Z128" s="178"/>
      <c r="AA128" s="182"/>
      <c r="AT128" s="183" t="s">
        <v>180</v>
      </c>
      <c r="AU128" s="183" t="s">
        <v>151</v>
      </c>
      <c r="AV128" s="10" t="s">
        <v>83</v>
      </c>
      <c r="AW128" s="10" t="s">
        <v>6</v>
      </c>
      <c r="AX128" s="10" t="s">
        <v>75</v>
      </c>
      <c r="AY128" s="183" t="s">
        <v>172</v>
      </c>
    </row>
    <row r="129" spans="2:65" s="11" customFormat="1" ht="16.5" customHeight="1">
      <c r="B129" s="184"/>
      <c r="C129" s="185"/>
      <c r="D129" s="185"/>
      <c r="E129" s="186" t="s">
        <v>21</v>
      </c>
      <c r="F129" s="272" t="s">
        <v>182</v>
      </c>
      <c r="G129" s="273"/>
      <c r="H129" s="273"/>
      <c r="I129" s="273"/>
      <c r="J129" s="185"/>
      <c r="K129" s="187">
        <v>170.4</v>
      </c>
      <c r="L129" s="185"/>
      <c r="M129" s="185"/>
      <c r="N129" s="185"/>
      <c r="O129" s="185"/>
      <c r="P129" s="185"/>
      <c r="Q129" s="185"/>
      <c r="R129" s="188"/>
      <c r="T129" s="189"/>
      <c r="U129" s="185"/>
      <c r="V129" s="185"/>
      <c r="W129" s="185"/>
      <c r="X129" s="185"/>
      <c r="Y129" s="185"/>
      <c r="Z129" s="185"/>
      <c r="AA129" s="190"/>
      <c r="AT129" s="191" t="s">
        <v>180</v>
      </c>
      <c r="AU129" s="191" t="s">
        <v>151</v>
      </c>
      <c r="AV129" s="11" t="s">
        <v>151</v>
      </c>
      <c r="AW129" s="11" t="s">
        <v>6</v>
      </c>
      <c r="AX129" s="11" t="s">
        <v>83</v>
      </c>
      <c r="AY129" s="191" t="s">
        <v>172</v>
      </c>
    </row>
    <row r="130" spans="2:65" s="9" customFormat="1" ht="29.85" customHeight="1">
      <c r="B130" s="157"/>
      <c r="C130" s="158"/>
      <c r="D130" s="167" t="s">
        <v>142</v>
      </c>
      <c r="E130" s="167"/>
      <c r="F130" s="167"/>
      <c r="G130" s="167"/>
      <c r="H130" s="167"/>
      <c r="I130" s="167"/>
      <c r="J130" s="167"/>
      <c r="K130" s="167"/>
      <c r="L130" s="167"/>
      <c r="M130" s="167"/>
      <c r="N130" s="280">
        <f>BK130</f>
        <v>0</v>
      </c>
      <c r="O130" s="281"/>
      <c r="P130" s="281"/>
      <c r="Q130" s="281"/>
      <c r="R130" s="160"/>
      <c r="T130" s="161"/>
      <c r="U130" s="158"/>
      <c r="V130" s="158"/>
      <c r="W130" s="162">
        <f>SUM(W131:W134)</f>
        <v>0</v>
      </c>
      <c r="X130" s="158"/>
      <c r="Y130" s="162">
        <f>SUM(Y131:Y134)</f>
        <v>2.7599999999999999E-3</v>
      </c>
      <c r="Z130" s="158"/>
      <c r="AA130" s="163">
        <f>SUM(AA131:AA134)</f>
        <v>0</v>
      </c>
      <c r="AR130" s="164" t="s">
        <v>83</v>
      </c>
      <c r="AT130" s="165" t="s">
        <v>74</v>
      </c>
      <c r="AU130" s="165" t="s">
        <v>83</v>
      </c>
      <c r="AY130" s="164" t="s">
        <v>172</v>
      </c>
      <c r="BK130" s="166">
        <f>SUM(BK131:BK134)</f>
        <v>0</v>
      </c>
    </row>
    <row r="131" spans="2:65" s="1" customFormat="1" ht="25.5" customHeight="1">
      <c r="B131" s="36"/>
      <c r="C131" s="168" t="s">
        <v>151</v>
      </c>
      <c r="D131" s="168" t="s">
        <v>173</v>
      </c>
      <c r="E131" s="169" t="s">
        <v>183</v>
      </c>
      <c r="F131" s="264" t="s">
        <v>184</v>
      </c>
      <c r="G131" s="264"/>
      <c r="H131" s="264"/>
      <c r="I131" s="264"/>
      <c r="J131" s="170" t="s">
        <v>185</v>
      </c>
      <c r="K131" s="171">
        <v>1.2</v>
      </c>
      <c r="L131" s="265">
        <v>0</v>
      </c>
      <c r="M131" s="266"/>
      <c r="N131" s="267">
        <f>ROUND(L131*K131,3)</f>
        <v>0</v>
      </c>
      <c r="O131" s="267"/>
      <c r="P131" s="267"/>
      <c r="Q131" s="267"/>
      <c r="R131" s="38"/>
      <c r="T131" s="173" t="s">
        <v>21</v>
      </c>
      <c r="U131" s="45" t="s">
        <v>42</v>
      </c>
      <c r="V131" s="37"/>
      <c r="W131" s="174">
        <f>V131*K131</f>
        <v>0</v>
      </c>
      <c r="X131" s="174">
        <v>2.3E-3</v>
      </c>
      <c r="Y131" s="174">
        <f>X131*K131</f>
        <v>2.7599999999999999E-3</v>
      </c>
      <c r="Z131" s="174">
        <v>0</v>
      </c>
      <c r="AA131" s="175">
        <f>Z131*K131</f>
        <v>0</v>
      </c>
      <c r="AR131" s="20" t="s">
        <v>177</v>
      </c>
      <c r="AT131" s="20" t="s">
        <v>173</v>
      </c>
      <c r="AU131" s="20" t="s">
        <v>151</v>
      </c>
      <c r="AY131" s="20" t="s">
        <v>172</v>
      </c>
      <c r="BE131" s="111">
        <f>IF(U131="základná",N131,0)</f>
        <v>0</v>
      </c>
      <c r="BF131" s="111">
        <f>IF(U131="znížená",N131,0)</f>
        <v>0</v>
      </c>
      <c r="BG131" s="111">
        <f>IF(U131="zákl. prenesená",N131,0)</f>
        <v>0</v>
      </c>
      <c r="BH131" s="111">
        <f>IF(U131="zníž. prenesená",N131,0)</f>
        <v>0</v>
      </c>
      <c r="BI131" s="111">
        <f>IF(U131="nulová",N131,0)</f>
        <v>0</v>
      </c>
      <c r="BJ131" s="20" t="s">
        <v>151</v>
      </c>
      <c r="BK131" s="176">
        <f>ROUND(L131*K131,3)</f>
        <v>0</v>
      </c>
      <c r="BL131" s="20" t="s">
        <v>177</v>
      </c>
      <c r="BM131" s="20" t="s">
        <v>186</v>
      </c>
    </row>
    <row r="132" spans="2:65" s="10" customFormat="1" ht="51" customHeight="1">
      <c r="B132" s="177"/>
      <c r="C132" s="178"/>
      <c r="D132" s="178"/>
      <c r="E132" s="179" t="s">
        <v>21</v>
      </c>
      <c r="F132" s="268" t="s">
        <v>187</v>
      </c>
      <c r="G132" s="269"/>
      <c r="H132" s="269"/>
      <c r="I132" s="269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0" customFormat="1" ht="16.5" customHeight="1">
      <c r="B133" s="177"/>
      <c r="C133" s="178"/>
      <c r="D133" s="178"/>
      <c r="E133" s="179" t="s">
        <v>21</v>
      </c>
      <c r="F133" s="270" t="s">
        <v>188</v>
      </c>
      <c r="G133" s="271"/>
      <c r="H133" s="271"/>
      <c r="I133" s="271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189</v>
      </c>
      <c r="G134" s="273"/>
      <c r="H134" s="273"/>
      <c r="I134" s="273"/>
      <c r="J134" s="185"/>
      <c r="K134" s="187">
        <v>1.2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9" customFormat="1" ht="29.85" customHeight="1">
      <c r="B135" s="157"/>
      <c r="C135" s="158"/>
      <c r="D135" s="167" t="s">
        <v>143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280">
        <f>BK135</f>
        <v>0</v>
      </c>
      <c r="O135" s="281"/>
      <c r="P135" s="281"/>
      <c r="Q135" s="281"/>
      <c r="R135" s="160"/>
      <c r="T135" s="161"/>
      <c r="U135" s="158"/>
      <c r="V135" s="158"/>
      <c r="W135" s="162">
        <f>SUM(W136:W138)</f>
        <v>0</v>
      </c>
      <c r="X135" s="158"/>
      <c r="Y135" s="162">
        <f>SUM(Y136:Y138)</f>
        <v>7.4024999999999999</v>
      </c>
      <c r="Z135" s="158"/>
      <c r="AA135" s="163">
        <f>SUM(AA136:AA138)</f>
        <v>0</v>
      </c>
      <c r="AR135" s="164" t="s">
        <v>83</v>
      </c>
      <c r="AT135" s="165" t="s">
        <v>74</v>
      </c>
      <c r="AU135" s="165" t="s">
        <v>83</v>
      </c>
      <c r="AY135" s="164" t="s">
        <v>172</v>
      </c>
      <c r="BK135" s="166">
        <f>SUM(BK136:BK138)</f>
        <v>0</v>
      </c>
    </row>
    <row r="136" spans="2:65" s="1" customFormat="1" ht="38.25" customHeight="1">
      <c r="B136" s="36"/>
      <c r="C136" s="168" t="s">
        <v>190</v>
      </c>
      <c r="D136" s="168" t="s">
        <v>173</v>
      </c>
      <c r="E136" s="169" t="s">
        <v>191</v>
      </c>
      <c r="F136" s="264" t="s">
        <v>192</v>
      </c>
      <c r="G136" s="264"/>
      <c r="H136" s="264"/>
      <c r="I136" s="264"/>
      <c r="J136" s="170" t="s">
        <v>193</v>
      </c>
      <c r="K136" s="171">
        <v>5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1.4804999999999999</v>
      </c>
      <c r="Y136" s="174">
        <f>X136*K136</f>
        <v>7.4024999999999999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194</v>
      </c>
    </row>
    <row r="137" spans="2:65" s="10" customFormat="1" ht="16.5" customHeight="1">
      <c r="B137" s="177"/>
      <c r="C137" s="178"/>
      <c r="D137" s="178"/>
      <c r="E137" s="179" t="s">
        <v>21</v>
      </c>
      <c r="F137" s="268" t="s">
        <v>195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1" customFormat="1" ht="16.5" customHeight="1">
      <c r="B138" s="184"/>
      <c r="C138" s="185"/>
      <c r="D138" s="185"/>
      <c r="E138" s="186" t="s">
        <v>21</v>
      </c>
      <c r="F138" s="272" t="s">
        <v>196</v>
      </c>
      <c r="G138" s="273"/>
      <c r="H138" s="273"/>
      <c r="I138" s="273"/>
      <c r="J138" s="185"/>
      <c r="K138" s="187">
        <v>5</v>
      </c>
      <c r="L138" s="185"/>
      <c r="M138" s="185"/>
      <c r="N138" s="185"/>
      <c r="O138" s="185"/>
      <c r="P138" s="185"/>
      <c r="Q138" s="185"/>
      <c r="R138" s="188"/>
      <c r="T138" s="189"/>
      <c r="U138" s="185"/>
      <c r="V138" s="185"/>
      <c r="W138" s="185"/>
      <c r="X138" s="185"/>
      <c r="Y138" s="185"/>
      <c r="Z138" s="185"/>
      <c r="AA138" s="190"/>
      <c r="AT138" s="191" t="s">
        <v>180</v>
      </c>
      <c r="AU138" s="191" t="s">
        <v>151</v>
      </c>
      <c r="AV138" s="11" t="s">
        <v>151</v>
      </c>
      <c r="AW138" s="11" t="s">
        <v>6</v>
      </c>
      <c r="AX138" s="11" t="s">
        <v>83</v>
      </c>
      <c r="AY138" s="191" t="s">
        <v>172</v>
      </c>
    </row>
    <row r="139" spans="2:65" s="9" customFormat="1" ht="29.85" customHeight="1">
      <c r="B139" s="157"/>
      <c r="C139" s="158"/>
      <c r="D139" s="167" t="s">
        <v>144</v>
      </c>
      <c r="E139" s="167"/>
      <c r="F139" s="167"/>
      <c r="G139" s="167"/>
      <c r="H139" s="167"/>
      <c r="I139" s="167"/>
      <c r="J139" s="167"/>
      <c r="K139" s="167"/>
      <c r="L139" s="167"/>
      <c r="M139" s="167"/>
      <c r="N139" s="280">
        <f>BK139</f>
        <v>0</v>
      </c>
      <c r="O139" s="281"/>
      <c r="P139" s="281"/>
      <c r="Q139" s="281"/>
      <c r="R139" s="160"/>
      <c r="T139" s="161"/>
      <c r="U139" s="158"/>
      <c r="V139" s="158"/>
      <c r="W139" s="162">
        <f>SUM(W140:W147)</f>
        <v>0</v>
      </c>
      <c r="X139" s="158"/>
      <c r="Y139" s="162">
        <f>SUM(Y140:Y147)</f>
        <v>1.6995</v>
      </c>
      <c r="Z139" s="158"/>
      <c r="AA139" s="163">
        <f>SUM(AA140:AA147)</f>
        <v>0</v>
      </c>
      <c r="AR139" s="164" t="s">
        <v>83</v>
      </c>
      <c r="AT139" s="165" t="s">
        <v>74</v>
      </c>
      <c r="AU139" s="165" t="s">
        <v>83</v>
      </c>
      <c r="AY139" s="164" t="s">
        <v>172</v>
      </c>
      <c r="BK139" s="166">
        <f>SUM(BK140:BK147)</f>
        <v>0</v>
      </c>
    </row>
    <row r="140" spans="2:65" s="1" customFormat="1" ht="25.5" customHeight="1">
      <c r="B140" s="36"/>
      <c r="C140" s="168" t="s">
        <v>177</v>
      </c>
      <c r="D140" s="168" t="s">
        <v>173</v>
      </c>
      <c r="E140" s="169" t="s">
        <v>197</v>
      </c>
      <c r="F140" s="264" t="s">
        <v>198</v>
      </c>
      <c r="G140" s="264"/>
      <c r="H140" s="264"/>
      <c r="I140" s="264"/>
      <c r="J140" s="170" t="s">
        <v>176</v>
      </c>
      <c r="K140" s="171">
        <v>8.1999999999999993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8.2500000000000004E-2</v>
      </c>
      <c r="Y140" s="174">
        <f>X140*K140</f>
        <v>0.67649999999999999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199</v>
      </c>
    </row>
    <row r="141" spans="2:65" s="10" customFormat="1" ht="38.25" customHeight="1">
      <c r="B141" s="177"/>
      <c r="C141" s="178"/>
      <c r="D141" s="178"/>
      <c r="E141" s="179" t="s">
        <v>21</v>
      </c>
      <c r="F141" s="268" t="s">
        <v>200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0" customFormat="1" ht="25.5" customHeight="1">
      <c r="B142" s="177"/>
      <c r="C142" s="178"/>
      <c r="D142" s="178"/>
      <c r="E142" s="179" t="s">
        <v>21</v>
      </c>
      <c r="F142" s="270" t="s">
        <v>201</v>
      </c>
      <c r="G142" s="271"/>
      <c r="H142" s="271"/>
      <c r="I142" s="271"/>
      <c r="J142" s="178"/>
      <c r="K142" s="179" t="s">
        <v>21</v>
      </c>
      <c r="L142" s="178"/>
      <c r="M142" s="178"/>
      <c r="N142" s="178"/>
      <c r="O142" s="178"/>
      <c r="P142" s="178"/>
      <c r="Q142" s="178"/>
      <c r="R142" s="180"/>
      <c r="T142" s="181"/>
      <c r="U142" s="178"/>
      <c r="V142" s="178"/>
      <c r="W142" s="178"/>
      <c r="X142" s="178"/>
      <c r="Y142" s="178"/>
      <c r="Z142" s="178"/>
      <c r="AA142" s="182"/>
      <c r="AT142" s="183" t="s">
        <v>180</v>
      </c>
      <c r="AU142" s="183" t="s">
        <v>151</v>
      </c>
      <c r="AV142" s="10" t="s">
        <v>83</v>
      </c>
      <c r="AW142" s="10" t="s">
        <v>6</v>
      </c>
      <c r="AX142" s="10" t="s">
        <v>75</v>
      </c>
      <c r="AY142" s="183" t="s">
        <v>172</v>
      </c>
    </row>
    <row r="143" spans="2:65" s="11" customFormat="1" ht="16.5" customHeight="1">
      <c r="B143" s="184"/>
      <c r="C143" s="185"/>
      <c r="D143" s="185"/>
      <c r="E143" s="186" t="s">
        <v>21</v>
      </c>
      <c r="F143" s="272" t="s">
        <v>202</v>
      </c>
      <c r="G143" s="273"/>
      <c r="H143" s="273"/>
      <c r="I143" s="273"/>
      <c r="J143" s="185"/>
      <c r="K143" s="187">
        <v>8.1999999999999993</v>
      </c>
      <c r="L143" s="185"/>
      <c r="M143" s="185"/>
      <c r="N143" s="185"/>
      <c r="O143" s="185"/>
      <c r="P143" s="185"/>
      <c r="Q143" s="185"/>
      <c r="R143" s="188"/>
      <c r="T143" s="189"/>
      <c r="U143" s="185"/>
      <c r="V143" s="185"/>
      <c r="W143" s="185"/>
      <c r="X143" s="185"/>
      <c r="Y143" s="185"/>
      <c r="Z143" s="185"/>
      <c r="AA143" s="190"/>
      <c r="AT143" s="191" t="s">
        <v>180</v>
      </c>
      <c r="AU143" s="191" t="s">
        <v>151</v>
      </c>
      <c r="AV143" s="11" t="s">
        <v>151</v>
      </c>
      <c r="AW143" s="11" t="s">
        <v>6</v>
      </c>
      <c r="AX143" s="11" t="s">
        <v>83</v>
      </c>
      <c r="AY143" s="191" t="s">
        <v>172</v>
      </c>
    </row>
    <row r="144" spans="2:65" s="1" customFormat="1" ht="25.5" customHeight="1">
      <c r="B144" s="36"/>
      <c r="C144" s="168" t="s">
        <v>203</v>
      </c>
      <c r="D144" s="168" t="s">
        <v>173</v>
      </c>
      <c r="E144" s="169" t="s">
        <v>204</v>
      </c>
      <c r="F144" s="264" t="s">
        <v>205</v>
      </c>
      <c r="G144" s="264"/>
      <c r="H144" s="264"/>
      <c r="I144" s="264"/>
      <c r="J144" s="170" t="s">
        <v>176</v>
      </c>
      <c r="K144" s="171">
        <v>12.4</v>
      </c>
      <c r="L144" s="265">
        <v>0</v>
      </c>
      <c r="M144" s="266"/>
      <c r="N144" s="267">
        <f>ROUND(L144*K144,3)</f>
        <v>0</v>
      </c>
      <c r="O144" s="267"/>
      <c r="P144" s="267"/>
      <c r="Q144" s="267"/>
      <c r="R144" s="38"/>
      <c r="T144" s="173" t="s">
        <v>21</v>
      </c>
      <c r="U144" s="45" t="s">
        <v>42</v>
      </c>
      <c r="V144" s="37"/>
      <c r="W144" s="174">
        <f>V144*K144</f>
        <v>0</v>
      </c>
      <c r="X144" s="174">
        <v>8.2500000000000004E-2</v>
      </c>
      <c r="Y144" s="174">
        <f>X144*K144</f>
        <v>1.0230000000000001</v>
      </c>
      <c r="Z144" s="174">
        <v>0</v>
      </c>
      <c r="AA144" s="175">
        <f>Z144*K144</f>
        <v>0</v>
      </c>
      <c r="AR144" s="20" t="s">
        <v>177</v>
      </c>
      <c r="AT144" s="20" t="s">
        <v>173</v>
      </c>
      <c r="AU144" s="20" t="s">
        <v>151</v>
      </c>
      <c r="AY144" s="20" t="s">
        <v>172</v>
      </c>
      <c r="BE144" s="111">
        <f>IF(U144="základná",N144,0)</f>
        <v>0</v>
      </c>
      <c r="BF144" s="111">
        <f>IF(U144="znížená",N144,0)</f>
        <v>0</v>
      </c>
      <c r="BG144" s="111">
        <f>IF(U144="zákl. prenesená",N144,0)</f>
        <v>0</v>
      </c>
      <c r="BH144" s="111">
        <f>IF(U144="zníž. prenesená",N144,0)</f>
        <v>0</v>
      </c>
      <c r="BI144" s="111">
        <f>IF(U144="nulová",N144,0)</f>
        <v>0</v>
      </c>
      <c r="BJ144" s="20" t="s">
        <v>151</v>
      </c>
      <c r="BK144" s="176">
        <f>ROUND(L144*K144,3)</f>
        <v>0</v>
      </c>
      <c r="BL144" s="20" t="s">
        <v>177</v>
      </c>
      <c r="BM144" s="20" t="s">
        <v>206</v>
      </c>
    </row>
    <row r="145" spans="2:65" s="10" customFormat="1" ht="51" customHeight="1">
      <c r="B145" s="177"/>
      <c r="C145" s="178"/>
      <c r="D145" s="178"/>
      <c r="E145" s="179" t="s">
        <v>21</v>
      </c>
      <c r="F145" s="268" t="s">
        <v>207</v>
      </c>
      <c r="G145" s="269"/>
      <c r="H145" s="269"/>
      <c r="I145" s="269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0" customFormat="1" ht="25.5" customHeight="1">
      <c r="B146" s="177"/>
      <c r="C146" s="178"/>
      <c r="D146" s="178"/>
      <c r="E146" s="179" t="s">
        <v>21</v>
      </c>
      <c r="F146" s="270" t="s">
        <v>201</v>
      </c>
      <c r="G146" s="271"/>
      <c r="H146" s="271"/>
      <c r="I146" s="271"/>
      <c r="J146" s="178"/>
      <c r="K146" s="179" t="s">
        <v>21</v>
      </c>
      <c r="L146" s="178"/>
      <c r="M146" s="178"/>
      <c r="N146" s="178"/>
      <c r="O146" s="178"/>
      <c r="P146" s="178"/>
      <c r="Q146" s="178"/>
      <c r="R146" s="180"/>
      <c r="T146" s="181"/>
      <c r="U146" s="178"/>
      <c r="V146" s="178"/>
      <c r="W146" s="178"/>
      <c r="X146" s="178"/>
      <c r="Y146" s="178"/>
      <c r="Z146" s="178"/>
      <c r="AA146" s="182"/>
      <c r="AT146" s="183" t="s">
        <v>180</v>
      </c>
      <c r="AU146" s="183" t="s">
        <v>151</v>
      </c>
      <c r="AV146" s="10" t="s">
        <v>83</v>
      </c>
      <c r="AW146" s="10" t="s">
        <v>6</v>
      </c>
      <c r="AX146" s="10" t="s">
        <v>75</v>
      </c>
      <c r="AY146" s="183" t="s">
        <v>172</v>
      </c>
    </row>
    <row r="147" spans="2:65" s="11" customFormat="1" ht="16.5" customHeight="1">
      <c r="B147" s="184"/>
      <c r="C147" s="185"/>
      <c r="D147" s="185"/>
      <c r="E147" s="186" t="s">
        <v>21</v>
      </c>
      <c r="F147" s="272" t="s">
        <v>208</v>
      </c>
      <c r="G147" s="273"/>
      <c r="H147" s="273"/>
      <c r="I147" s="273"/>
      <c r="J147" s="185"/>
      <c r="K147" s="187">
        <v>12.4</v>
      </c>
      <c r="L147" s="185"/>
      <c r="M147" s="185"/>
      <c r="N147" s="185"/>
      <c r="O147" s="185"/>
      <c r="P147" s="185"/>
      <c r="Q147" s="185"/>
      <c r="R147" s="188"/>
      <c r="T147" s="189"/>
      <c r="U147" s="185"/>
      <c r="V147" s="185"/>
      <c r="W147" s="185"/>
      <c r="X147" s="185"/>
      <c r="Y147" s="185"/>
      <c r="Z147" s="185"/>
      <c r="AA147" s="190"/>
      <c r="AT147" s="191" t="s">
        <v>180</v>
      </c>
      <c r="AU147" s="191" t="s">
        <v>151</v>
      </c>
      <c r="AV147" s="11" t="s">
        <v>151</v>
      </c>
      <c r="AW147" s="11" t="s">
        <v>6</v>
      </c>
      <c r="AX147" s="11" t="s">
        <v>83</v>
      </c>
      <c r="AY147" s="191" t="s">
        <v>172</v>
      </c>
    </row>
    <row r="148" spans="2:65" s="9" customFormat="1" ht="29.85" customHeight="1">
      <c r="B148" s="157"/>
      <c r="C148" s="158"/>
      <c r="D148" s="167" t="s">
        <v>145</v>
      </c>
      <c r="E148" s="167"/>
      <c r="F148" s="167"/>
      <c r="G148" s="167"/>
      <c r="H148" s="167"/>
      <c r="I148" s="167"/>
      <c r="J148" s="167"/>
      <c r="K148" s="167"/>
      <c r="L148" s="167"/>
      <c r="M148" s="167"/>
      <c r="N148" s="280">
        <f>BK148</f>
        <v>0</v>
      </c>
      <c r="O148" s="281"/>
      <c r="P148" s="281"/>
      <c r="Q148" s="281"/>
      <c r="R148" s="160"/>
      <c r="T148" s="161"/>
      <c r="U148" s="158"/>
      <c r="V148" s="158"/>
      <c r="W148" s="162">
        <f>SUM(W149:W166)</f>
        <v>0</v>
      </c>
      <c r="X148" s="158"/>
      <c r="Y148" s="162">
        <f>SUM(Y149:Y166)</f>
        <v>40.774287999999999</v>
      </c>
      <c r="Z148" s="158"/>
      <c r="AA148" s="163">
        <f>SUM(AA149:AA166)</f>
        <v>6.1247999999999996</v>
      </c>
      <c r="AR148" s="164" t="s">
        <v>83</v>
      </c>
      <c r="AT148" s="165" t="s">
        <v>74</v>
      </c>
      <c r="AU148" s="165" t="s">
        <v>83</v>
      </c>
      <c r="AY148" s="164" t="s">
        <v>172</v>
      </c>
      <c r="BK148" s="166">
        <f>SUM(BK149:BK166)</f>
        <v>0</v>
      </c>
    </row>
    <row r="149" spans="2:65" s="1" customFormat="1" ht="16.5" customHeight="1">
      <c r="B149" s="36"/>
      <c r="C149" s="168" t="s">
        <v>209</v>
      </c>
      <c r="D149" s="168" t="s">
        <v>173</v>
      </c>
      <c r="E149" s="169" t="s">
        <v>210</v>
      </c>
      <c r="F149" s="264" t="s">
        <v>211</v>
      </c>
      <c r="G149" s="264"/>
      <c r="H149" s="264"/>
      <c r="I149" s="264"/>
      <c r="J149" s="170" t="s">
        <v>185</v>
      </c>
      <c r="K149" s="171">
        <v>4.5</v>
      </c>
      <c r="L149" s="265">
        <v>0</v>
      </c>
      <c r="M149" s="266"/>
      <c r="N149" s="267">
        <f>ROUND(L149*K149,3)</f>
        <v>0</v>
      </c>
      <c r="O149" s="267"/>
      <c r="P149" s="267"/>
      <c r="Q149" s="267"/>
      <c r="R149" s="38"/>
      <c r="T149" s="173" t="s">
        <v>21</v>
      </c>
      <c r="U149" s="45" t="s">
        <v>42</v>
      </c>
      <c r="V149" s="37"/>
      <c r="W149" s="174">
        <f>V149*K149</f>
        <v>0</v>
      </c>
      <c r="X149" s="174">
        <v>0.11254</v>
      </c>
      <c r="Y149" s="174">
        <f>X149*K149</f>
        <v>0.50643000000000005</v>
      </c>
      <c r="Z149" s="174">
        <v>0</v>
      </c>
      <c r="AA149" s="175">
        <f>Z149*K149</f>
        <v>0</v>
      </c>
      <c r="AR149" s="20" t="s">
        <v>177</v>
      </c>
      <c r="AT149" s="20" t="s">
        <v>173</v>
      </c>
      <c r="AU149" s="20" t="s">
        <v>151</v>
      </c>
      <c r="AY149" s="20" t="s">
        <v>172</v>
      </c>
      <c r="BE149" s="111">
        <f>IF(U149="základná",N149,0)</f>
        <v>0</v>
      </c>
      <c r="BF149" s="111">
        <f>IF(U149="znížená",N149,0)</f>
        <v>0</v>
      </c>
      <c r="BG149" s="111">
        <f>IF(U149="zákl. prenesená",N149,0)</f>
        <v>0</v>
      </c>
      <c r="BH149" s="111">
        <f>IF(U149="zníž. prenesená",N149,0)</f>
        <v>0</v>
      </c>
      <c r="BI149" s="111">
        <f>IF(U149="nulová",N149,0)</f>
        <v>0</v>
      </c>
      <c r="BJ149" s="20" t="s">
        <v>151</v>
      </c>
      <c r="BK149" s="176">
        <f>ROUND(L149*K149,3)</f>
        <v>0</v>
      </c>
      <c r="BL149" s="20" t="s">
        <v>177</v>
      </c>
      <c r="BM149" s="20" t="s">
        <v>212</v>
      </c>
    </row>
    <row r="150" spans="2:65" s="10" customFormat="1" ht="51" customHeight="1">
      <c r="B150" s="177"/>
      <c r="C150" s="178"/>
      <c r="D150" s="178"/>
      <c r="E150" s="179" t="s">
        <v>21</v>
      </c>
      <c r="F150" s="268" t="s">
        <v>213</v>
      </c>
      <c r="G150" s="269"/>
      <c r="H150" s="269"/>
      <c r="I150" s="269"/>
      <c r="J150" s="178"/>
      <c r="K150" s="179" t="s">
        <v>21</v>
      </c>
      <c r="L150" s="178"/>
      <c r="M150" s="178"/>
      <c r="N150" s="178"/>
      <c r="O150" s="178"/>
      <c r="P150" s="178"/>
      <c r="Q150" s="178"/>
      <c r="R150" s="180"/>
      <c r="T150" s="181"/>
      <c r="U150" s="178"/>
      <c r="V150" s="178"/>
      <c r="W150" s="178"/>
      <c r="X150" s="178"/>
      <c r="Y150" s="178"/>
      <c r="Z150" s="178"/>
      <c r="AA150" s="182"/>
      <c r="AT150" s="183" t="s">
        <v>180</v>
      </c>
      <c r="AU150" s="183" t="s">
        <v>151</v>
      </c>
      <c r="AV150" s="10" t="s">
        <v>83</v>
      </c>
      <c r="AW150" s="10" t="s">
        <v>6</v>
      </c>
      <c r="AX150" s="10" t="s">
        <v>75</v>
      </c>
      <c r="AY150" s="183" t="s">
        <v>172</v>
      </c>
    </row>
    <row r="151" spans="2:65" s="10" customFormat="1" ht="38.25" customHeight="1">
      <c r="B151" s="177"/>
      <c r="C151" s="178"/>
      <c r="D151" s="178"/>
      <c r="E151" s="179" t="s">
        <v>21</v>
      </c>
      <c r="F151" s="270" t="s">
        <v>214</v>
      </c>
      <c r="G151" s="271"/>
      <c r="H151" s="271"/>
      <c r="I151" s="271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1" customFormat="1" ht="16.5" customHeight="1">
      <c r="B152" s="184"/>
      <c r="C152" s="185"/>
      <c r="D152" s="185"/>
      <c r="E152" s="186" t="s">
        <v>21</v>
      </c>
      <c r="F152" s="272" t="s">
        <v>215</v>
      </c>
      <c r="G152" s="273"/>
      <c r="H152" s="273"/>
      <c r="I152" s="273"/>
      <c r="J152" s="185"/>
      <c r="K152" s="187">
        <v>4.5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90"/>
      <c r="AT152" s="191" t="s">
        <v>180</v>
      </c>
      <c r="AU152" s="191" t="s">
        <v>151</v>
      </c>
      <c r="AV152" s="11" t="s">
        <v>151</v>
      </c>
      <c r="AW152" s="11" t="s">
        <v>6</v>
      </c>
      <c r="AX152" s="11" t="s">
        <v>83</v>
      </c>
      <c r="AY152" s="191" t="s">
        <v>172</v>
      </c>
    </row>
    <row r="153" spans="2:65" s="1" customFormat="1" ht="16.5" customHeight="1">
      <c r="B153" s="36"/>
      <c r="C153" s="168" t="s">
        <v>216</v>
      </c>
      <c r="D153" s="168" t="s">
        <v>173</v>
      </c>
      <c r="E153" s="169" t="s">
        <v>217</v>
      </c>
      <c r="F153" s="264" t="s">
        <v>218</v>
      </c>
      <c r="G153" s="264"/>
      <c r="H153" s="264"/>
      <c r="I153" s="264"/>
      <c r="J153" s="170" t="s">
        <v>185</v>
      </c>
      <c r="K153" s="171">
        <v>14.5</v>
      </c>
      <c r="L153" s="265">
        <v>0</v>
      </c>
      <c r="M153" s="266"/>
      <c r="N153" s="267">
        <f>ROUND(L153*K153,3)</f>
        <v>0</v>
      </c>
      <c r="O153" s="267"/>
      <c r="P153" s="267"/>
      <c r="Q153" s="267"/>
      <c r="R153" s="38"/>
      <c r="T153" s="173" t="s">
        <v>21</v>
      </c>
      <c r="U153" s="45" t="s">
        <v>42</v>
      </c>
      <c r="V153" s="37"/>
      <c r="W153" s="174">
        <f>V153*K153</f>
        <v>0</v>
      </c>
      <c r="X153" s="174">
        <v>0.11254</v>
      </c>
      <c r="Y153" s="174">
        <f>X153*K153</f>
        <v>1.6318300000000001</v>
      </c>
      <c r="Z153" s="174">
        <v>0</v>
      </c>
      <c r="AA153" s="175">
        <f>Z153*K153</f>
        <v>0</v>
      </c>
      <c r="AR153" s="20" t="s">
        <v>177</v>
      </c>
      <c r="AT153" s="20" t="s">
        <v>173</v>
      </c>
      <c r="AU153" s="20" t="s">
        <v>151</v>
      </c>
      <c r="AY153" s="20" t="s">
        <v>172</v>
      </c>
      <c r="BE153" s="111">
        <f>IF(U153="základná",N153,0)</f>
        <v>0</v>
      </c>
      <c r="BF153" s="111">
        <f>IF(U153="znížená",N153,0)</f>
        <v>0</v>
      </c>
      <c r="BG153" s="111">
        <f>IF(U153="zákl. prenesená",N153,0)</f>
        <v>0</v>
      </c>
      <c r="BH153" s="111">
        <f>IF(U153="zníž. prenesená",N153,0)</f>
        <v>0</v>
      </c>
      <c r="BI153" s="111">
        <f>IF(U153="nulová",N153,0)</f>
        <v>0</v>
      </c>
      <c r="BJ153" s="20" t="s">
        <v>151</v>
      </c>
      <c r="BK153" s="176">
        <f>ROUND(L153*K153,3)</f>
        <v>0</v>
      </c>
      <c r="BL153" s="20" t="s">
        <v>177</v>
      </c>
      <c r="BM153" s="20" t="s">
        <v>219</v>
      </c>
    </row>
    <row r="154" spans="2:65" s="10" customFormat="1" ht="51" customHeight="1">
      <c r="B154" s="177"/>
      <c r="C154" s="178"/>
      <c r="D154" s="178"/>
      <c r="E154" s="179" t="s">
        <v>21</v>
      </c>
      <c r="F154" s="268" t="s">
        <v>220</v>
      </c>
      <c r="G154" s="269"/>
      <c r="H154" s="269"/>
      <c r="I154" s="269"/>
      <c r="J154" s="178"/>
      <c r="K154" s="179" t="s">
        <v>21</v>
      </c>
      <c r="L154" s="178"/>
      <c r="M154" s="178"/>
      <c r="N154" s="178"/>
      <c r="O154" s="178"/>
      <c r="P154" s="178"/>
      <c r="Q154" s="178"/>
      <c r="R154" s="180"/>
      <c r="T154" s="181"/>
      <c r="U154" s="178"/>
      <c r="V154" s="178"/>
      <c r="W154" s="178"/>
      <c r="X154" s="178"/>
      <c r="Y154" s="178"/>
      <c r="Z154" s="178"/>
      <c r="AA154" s="182"/>
      <c r="AT154" s="183" t="s">
        <v>180</v>
      </c>
      <c r="AU154" s="183" t="s">
        <v>151</v>
      </c>
      <c r="AV154" s="10" t="s">
        <v>83</v>
      </c>
      <c r="AW154" s="10" t="s">
        <v>6</v>
      </c>
      <c r="AX154" s="10" t="s">
        <v>75</v>
      </c>
      <c r="AY154" s="183" t="s">
        <v>172</v>
      </c>
    </row>
    <row r="155" spans="2:65" s="11" customFormat="1" ht="16.5" customHeight="1">
      <c r="B155" s="184"/>
      <c r="C155" s="185"/>
      <c r="D155" s="185"/>
      <c r="E155" s="186" t="s">
        <v>21</v>
      </c>
      <c r="F155" s="272" t="s">
        <v>221</v>
      </c>
      <c r="G155" s="273"/>
      <c r="H155" s="273"/>
      <c r="I155" s="273"/>
      <c r="J155" s="185"/>
      <c r="K155" s="187">
        <v>14.5</v>
      </c>
      <c r="L155" s="185"/>
      <c r="M155" s="185"/>
      <c r="N155" s="185"/>
      <c r="O155" s="185"/>
      <c r="P155" s="185"/>
      <c r="Q155" s="185"/>
      <c r="R155" s="188"/>
      <c r="T155" s="189"/>
      <c r="U155" s="185"/>
      <c r="V155" s="185"/>
      <c r="W155" s="185"/>
      <c r="X155" s="185"/>
      <c r="Y155" s="185"/>
      <c r="Z155" s="185"/>
      <c r="AA155" s="190"/>
      <c r="AT155" s="191" t="s">
        <v>180</v>
      </c>
      <c r="AU155" s="191" t="s">
        <v>151</v>
      </c>
      <c r="AV155" s="11" t="s">
        <v>151</v>
      </c>
      <c r="AW155" s="11" t="s">
        <v>6</v>
      </c>
      <c r="AX155" s="11" t="s">
        <v>83</v>
      </c>
      <c r="AY155" s="191" t="s">
        <v>172</v>
      </c>
    </row>
    <row r="156" spans="2:65" s="1" customFormat="1" ht="25.5" customHeight="1">
      <c r="B156" s="36"/>
      <c r="C156" s="168" t="s">
        <v>222</v>
      </c>
      <c r="D156" s="168" t="s">
        <v>173</v>
      </c>
      <c r="E156" s="169" t="s">
        <v>223</v>
      </c>
      <c r="F156" s="264" t="s">
        <v>224</v>
      </c>
      <c r="G156" s="264"/>
      <c r="H156" s="264"/>
      <c r="I156" s="264"/>
      <c r="J156" s="170" t="s">
        <v>225</v>
      </c>
      <c r="K156" s="171">
        <v>2</v>
      </c>
      <c r="L156" s="265">
        <v>0</v>
      </c>
      <c r="M156" s="266"/>
      <c r="N156" s="267">
        <f>ROUND(L156*K156,3)</f>
        <v>0</v>
      </c>
      <c r="O156" s="267"/>
      <c r="P156" s="267"/>
      <c r="Q156" s="267"/>
      <c r="R156" s="38"/>
      <c r="T156" s="173" t="s">
        <v>21</v>
      </c>
      <c r="U156" s="45" t="s">
        <v>42</v>
      </c>
      <c r="V156" s="37"/>
      <c r="W156" s="174">
        <f>V156*K156</f>
        <v>0</v>
      </c>
      <c r="X156" s="174">
        <v>7.7670000000000003E-2</v>
      </c>
      <c r="Y156" s="174">
        <f>X156*K156</f>
        <v>0.15534000000000001</v>
      </c>
      <c r="Z156" s="174">
        <v>0</v>
      </c>
      <c r="AA156" s="175">
        <f>Z156*K156</f>
        <v>0</v>
      </c>
      <c r="AR156" s="20" t="s">
        <v>177</v>
      </c>
      <c r="AT156" s="20" t="s">
        <v>173</v>
      </c>
      <c r="AU156" s="20" t="s">
        <v>151</v>
      </c>
      <c r="AY156" s="20" t="s">
        <v>172</v>
      </c>
      <c r="BE156" s="111">
        <f>IF(U156="základná",N156,0)</f>
        <v>0</v>
      </c>
      <c r="BF156" s="111">
        <f>IF(U156="znížená",N156,0)</f>
        <v>0</v>
      </c>
      <c r="BG156" s="111">
        <f>IF(U156="zákl. prenesená",N156,0)</f>
        <v>0</v>
      </c>
      <c r="BH156" s="111">
        <f>IF(U156="zníž. prenesená",N156,0)</f>
        <v>0</v>
      </c>
      <c r="BI156" s="111">
        <f>IF(U156="nulová",N156,0)</f>
        <v>0</v>
      </c>
      <c r="BJ156" s="20" t="s">
        <v>151</v>
      </c>
      <c r="BK156" s="176">
        <f>ROUND(L156*K156,3)</f>
        <v>0</v>
      </c>
      <c r="BL156" s="20" t="s">
        <v>177</v>
      </c>
      <c r="BM156" s="20" t="s">
        <v>226</v>
      </c>
    </row>
    <row r="157" spans="2:65" s="11" customFormat="1" ht="16.5" customHeight="1">
      <c r="B157" s="184"/>
      <c r="C157" s="185"/>
      <c r="D157" s="185"/>
      <c r="E157" s="186" t="s">
        <v>21</v>
      </c>
      <c r="F157" s="274" t="s">
        <v>227</v>
      </c>
      <c r="G157" s="275"/>
      <c r="H157" s="275"/>
      <c r="I157" s="275"/>
      <c r="J157" s="185"/>
      <c r="K157" s="187">
        <v>2</v>
      </c>
      <c r="L157" s="185"/>
      <c r="M157" s="185"/>
      <c r="N157" s="185"/>
      <c r="O157" s="185"/>
      <c r="P157" s="185"/>
      <c r="Q157" s="185"/>
      <c r="R157" s="188"/>
      <c r="T157" s="189"/>
      <c r="U157" s="185"/>
      <c r="V157" s="185"/>
      <c r="W157" s="185"/>
      <c r="X157" s="185"/>
      <c r="Y157" s="185"/>
      <c r="Z157" s="185"/>
      <c r="AA157" s="190"/>
      <c r="AT157" s="191" t="s">
        <v>180</v>
      </c>
      <c r="AU157" s="191" t="s">
        <v>151</v>
      </c>
      <c r="AV157" s="11" t="s">
        <v>151</v>
      </c>
      <c r="AW157" s="11" t="s">
        <v>6</v>
      </c>
      <c r="AX157" s="11" t="s">
        <v>83</v>
      </c>
      <c r="AY157" s="191" t="s">
        <v>172</v>
      </c>
    </row>
    <row r="158" spans="2:65" s="1" customFormat="1" ht="16.5" customHeight="1">
      <c r="B158" s="36"/>
      <c r="C158" s="168" t="s">
        <v>228</v>
      </c>
      <c r="D158" s="168" t="s">
        <v>173</v>
      </c>
      <c r="E158" s="169" t="s">
        <v>229</v>
      </c>
      <c r="F158" s="264" t="s">
        <v>230</v>
      </c>
      <c r="G158" s="264"/>
      <c r="H158" s="264"/>
      <c r="I158" s="264"/>
      <c r="J158" s="170" t="s">
        <v>185</v>
      </c>
      <c r="K158" s="171">
        <v>16.8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0.14766000000000001</v>
      </c>
      <c r="Y158" s="174">
        <f>X158*K158</f>
        <v>2.4806880000000002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231</v>
      </c>
    </row>
    <row r="159" spans="2:65" s="10" customFormat="1" ht="38.25" customHeight="1">
      <c r="B159" s="177"/>
      <c r="C159" s="178"/>
      <c r="D159" s="178"/>
      <c r="E159" s="179" t="s">
        <v>21</v>
      </c>
      <c r="F159" s="268" t="s">
        <v>232</v>
      </c>
      <c r="G159" s="269"/>
      <c r="H159" s="269"/>
      <c r="I159" s="269"/>
      <c r="J159" s="178"/>
      <c r="K159" s="179" t="s">
        <v>21</v>
      </c>
      <c r="L159" s="178"/>
      <c r="M159" s="178"/>
      <c r="N159" s="178"/>
      <c r="O159" s="178"/>
      <c r="P159" s="178"/>
      <c r="Q159" s="178"/>
      <c r="R159" s="180"/>
      <c r="T159" s="181"/>
      <c r="U159" s="178"/>
      <c r="V159" s="178"/>
      <c r="W159" s="178"/>
      <c r="X159" s="178"/>
      <c r="Y159" s="178"/>
      <c r="Z159" s="178"/>
      <c r="AA159" s="182"/>
      <c r="AT159" s="183" t="s">
        <v>180</v>
      </c>
      <c r="AU159" s="183" t="s">
        <v>151</v>
      </c>
      <c r="AV159" s="10" t="s">
        <v>83</v>
      </c>
      <c r="AW159" s="10" t="s">
        <v>6</v>
      </c>
      <c r="AX159" s="10" t="s">
        <v>75</v>
      </c>
      <c r="AY159" s="183" t="s">
        <v>172</v>
      </c>
    </row>
    <row r="160" spans="2:65" s="11" customFormat="1" ht="16.5" customHeight="1">
      <c r="B160" s="184"/>
      <c r="C160" s="185"/>
      <c r="D160" s="185"/>
      <c r="E160" s="186" t="s">
        <v>21</v>
      </c>
      <c r="F160" s="272" t="s">
        <v>233</v>
      </c>
      <c r="G160" s="273"/>
      <c r="H160" s="273"/>
      <c r="I160" s="273"/>
      <c r="J160" s="185"/>
      <c r="K160" s="187">
        <v>16.8</v>
      </c>
      <c r="L160" s="185"/>
      <c r="M160" s="185"/>
      <c r="N160" s="185"/>
      <c r="O160" s="185"/>
      <c r="P160" s="185"/>
      <c r="Q160" s="185"/>
      <c r="R160" s="188"/>
      <c r="T160" s="189"/>
      <c r="U160" s="185"/>
      <c r="V160" s="185"/>
      <c r="W160" s="185"/>
      <c r="X160" s="185"/>
      <c r="Y160" s="185"/>
      <c r="Z160" s="185"/>
      <c r="AA160" s="190"/>
      <c r="AT160" s="191" t="s">
        <v>180</v>
      </c>
      <c r="AU160" s="191" t="s">
        <v>151</v>
      </c>
      <c r="AV160" s="11" t="s">
        <v>151</v>
      </c>
      <c r="AW160" s="11" t="s">
        <v>6</v>
      </c>
      <c r="AX160" s="11" t="s">
        <v>83</v>
      </c>
      <c r="AY160" s="191" t="s">
        <v>172</v>
      </c>
    </row>
    <row r="161" spans="2:65" s="1" customFormat="1" ht="16.5" customHeight="1">
      <c r="B161" s="36"/>
      <c r="C161" s="168" t="s">
        <v>234</v>
      </c>
      <c r="D161" s="168" t="s">
        <v>173</v>
      </c>
      <c r="E161" s="169" t="s">
        <v>235</v>
      </c>
      <c r="F161" s="264" t="s">
        <v>236</v>
      </c>
      <c r="G161" s="264"/>
      <c r="H161" s="264"/>
      <c r="I161" s="264"/>
      <c r="J161" s="170" t="s">
        <v>176</v>
      </c>
      <c r="K161" s="171">
        <v>24</v>
      </c>
      <c r="L161" s="265">
        <v>0</v>
      </c>
      <c r="M161" s="266"/>
      <c r="N161" s="267">
        <f>ROUND(L161*K161,3)</f>
        <v>0</v>
      </c>
      <c r="O161" s="267"/>
      <c r="P161" s="267"/>
      <c r="Q161" s="267"/>
      <c r="R161" s="38"/>
      <c r="T161" s="173" t="s">
        <v>21</v>
      </c>
      <c r="U161" s="45" t="s">
        <v>42</v>
      </c>
      <c r="V161" s="37"/>
      <c r="W161" s="174">
        <f>V161*K161</f>
        <v>0</v>
      </c>
      <c r="X161" s="174">
        <v>1.5</v>
      </c>
      <c r="Y161" s="174">
        <f>X161*K161</f>
        <v>36</v>
      </c>
      <c r="Z161" s="174">
        <v>0</v>
      </c>
      <c r="AA161" s="175">
        <f>Z161*K161</f>
        <v>0</v>
      </c>
      <c r="AR161" s="20" t="s">
        <v>177</v>
      </c>
      <c r="AT161" s="20" t="s">
        <v>173</v>
      </c>
      <c r="AU161" s="20" t="s">
        <v>151</v>
      </c>
      <c r="AY161" s="20" t="s">
        <v>172</v>
      </c>
      <c r="BE161" s="111">
        <f>IF(U161="základná",N161,0)</f>
        <v>0</v>
      </c>
      <c r="BF161" s="111">
        <f>IF(U161="znížená",N161,0)</f>
        <v>0</v>
      </c>
      <c r="BG161" s="111">
        <f>IF(U161="zákl. prenesená",N161,0)</f>
        <v>0</v>
      </c>
      <c r="BH161" s="111">
        <f>IF(U161="zníž. prenesená",N161,0)</f>
        <v>0</v>
      </c>
      <c r="BI161" s="111">
        <f>IF(U161="nulová",N161,0)</f>
        <v>0</v>
      </c>
      <c r="BJ161" s="20" t="s">
        <v>151</v>
      </c>
      <c r="BK161" s="176">
        <f>ROUND(L161*K161,3)</f>
        <v>0</v>
      </c>
      <c r="BL161" s="20" t="s">
        <v>177</v>
      </c>
      <c r="BM161" s="20" t="s">
        <v>237</v>
      </c>
    </row>
    <row r="162" spans="2:65" s="10" customFormat="1" ht="51" customHeight="1">
      <c r="B162" s="177"/>
      <c r="C162" s="178"/>
      <c r="D162" s="178"/>
      <c r="E162" s="179" t="s">
        <v>21</v>
      </c>
      <c r="F162" s="268" t="s">
        <v>238</v>
      </c>
      <c r="G162" s="269"/>
      <c r="H162" s="269"/>
      <c r="I162" s="269"/>
      <c r="J162" s="178"/>
      <c r="K162" s="179" t="s">
        <v>21</v>
      </c>
      <c r="L162" s="178"/>
      <c r="M162" s="178"/>
      <c r="N162" s="178"/>
      <c r="O162" s="178"/>
      <c r="P162" s="178"/>
      <c r="Q162" s="178"/>
      <c r="R162" s="180"/>
      <c r="T162" s="181"/>
      <c r="U162" s="178"/>
      <c r="V162" s="178"/>
      <c r="W162" s="178"/>
      <c r="X162" s="178"/>
      <c r="Y162" s="178"/>
      <c r="Z162" s="178"/>
      <c r="AA162" s="182"/>
      <c r="AT162" s="183" t="s">
        <v>180</v>
      </c>
      <c r="AU162" s="183" t="s">
        <v>151</v>
      </c>
      <c r="AV162" s="10" t="s">
        <v>83</v>
      </c>
      <c r="AW162" s="10" t="s">
        <v>6</v>
      </c>
      <c r="AX162" s="10" t="s">
        <v>75</v>
      </c>
      <c r="AY162" s="183" t="s">
        <v>172</v>
      </c>
    </row>
    <row r="163" spans="2:65" s="11" customFormat="1" ht="16.5" customHeight="1">
      <c r="B163" s="184"/>
      <c r="C163" s="185"/>
      <c r="D163" s="185"/>
      <c r="E163" s="186" t="s">
        <v>21</v>
      </c>
      <c r="F163" s="272" t="s">
        <v>239</v>
      </c>
      <c r="G163" s="273"/>
      <c r="H163" s="273"/>
      <c r="I163" s="273"/>
      <c r="J163" s="185"/>
      <c r="K163" s="187">
        <v>24</v>
      </c>
      <c r="L163" s="185"/>
      <c r="M163" s="185"/>
      <c r="N163" s="185"/>
      <c r="O163" s="185"/>
      <c r="P163" s="185"/>
      <c r="Q163" s="185"/>
      <c r="R163" s="188"/>
      <c r="T163" s="189"/>
      <c r="U163" s="185"/>
      <c r="V163" s="185"/>
      <c r="W163" s="185"/>
      <c r="X163" s="185"/>
      <c r="Y163" s="185"/>
      <c r="Z163" s="185"/>
      <c r="AA163" s="190"/>
      <c r="AT163" s="191" t="s">
        <v>180</v>
      </c>
      <c r="AU163" s="191" t="s">
        <v>151</v>
      </c>
      <c r="AV163" s="11" t="s">
        <v>151</v>
      </c>
      <c r="AW163" s="11" t="s">
        <v>6</v>
      </c>
      <c r="AX163" s="11" t="s">
        <v>83</v>
      </c>
      <c r="AY163" s="191" t="s">
        <v>172</v>
      </c>
    </row>
    <row r="164" spans="2:65" s="1" customFormat="1" ht="25.5" customHeight="1">
      <c r="B164" s="36"/>
      <c r="C164" s="168" t="s">
        <v>240</v>
      </c>
      <c r="D164" s="168" t="s">
        <v>173</v>
      </c>
      <c r="E164" s="169" t="s">
        <v>241</v>
      </c>
      <c r="F164" s="264" t="s">
        <v>242</v>
      </c>
      <c r="G164" s="264"/>
      <c r="H164" s="264"/>
      <c r="I164" s="264"/>
      <c r="J164" s="170" t="s">
        <v>176</v>
      </c>
      <c r="K164" s="171">
        <v>69.599999999999994</v>
      </c>
      <c r="L164" s="265">
        <v>0</v>
      </c>
      <c r="M164" s="266"/>
      <c r="N164" s="267">
        <f>ROUND(L164*K164,3)</f>
        <v>0</v>
      </c>
      <c r="O164" s="267"/>
      <c r="P164" s="267"/>
      <c r="Q164" s="267"/>
      <c r="R164" s="38"/>
      <c r="T164" s="173" t="s">
        <v>21</v>
      </c>
      <c r="U164" s="45" t="s">
        <v>42</v>
      </c>
      <c r="V164" s="37"/>
      <c r="W164" s="174">
        <f>V164*K164</f>
        <v>0</v>
      </c>
      <c r="X164" s="174">
        <v>0</v>
      </c>
      <c r="Y164" s="174">
        <f>X164*K164</f>
        <v>0</v>
      </c>
      <c r="Z164" s="174">
        <v>8.7999999999999995E-2</v>
      </c>
      <c r="AA164" s="175">
        <f>Z164*K164</f>
        <v>6.1247999999999996</v>
      </c>
      <c r="AR164" s="20" t="s">
        <v>177</v>
      </c>
      <c r="AT164" s="20" t="s">
        <v>173</v>
      </c>
      <c r="AU164" s="20" t="s">
        <v>151</v>
      </c>
      <c r="AY164" s="20" t="s">
        <v>172</v>
      </c>
      <c r="BE164" s="111">
        <f>IF(U164="základná",N164,0)</f>
        <v>0</v>
      </c>
      <c r="BF164" s="111">
        <f>IF(U164="znížená",N164,0)</f>
        <v>0</v>
      </c>
      <c r="BG164" s="111">
        <f>IF(U164="zákl. prenesená",N164,0)</f>
        <v>0</v>
      </c>
      <c r="BH164" s="111">
        <f>IF(U164="zníž. prenesená",N164,0)</f>
        <v>0</v>
      </c>
      <c r="BI164" s="111">
        <f>IF(U164="nulová",N164,0)</f>
        <v>0</v>
      </c>
      <c r="BJ164" s="20" t="s">
        <v>151</v>
      </c>
      <c r="BK164" s="176">
        <f>ROUND(L164*K164,3)</f>
        <v>0</v>
      </c>
      <c r="BL164" s="20" t="s">
        <v>177</v>
      </c>
      <c r="BM164" s="20" t="s">
        <v>243</v>
      </c>
    </row>
    <row r="165" spans="2:65" s="10" customFormat="1" ht="51" customHeight="1">
      <c r="B165" s="177"/>
      <c r="C165" s="178"/>
      <c r="D165" s="178"/>
      <c r="E165" s="179" t="s">
        <v>21</v>
      </c>
      <c r="F165" s="268" t="s">
        <v>244</v>
      </c>
      <c r="G165" s="269"/>
      <c r="H165" s="269"/>
      <c r="I165" s="269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1" customFormat="1" ht="16.5" customHeight="1">
      <c r="B166" s="184"/>
      <c r="C166" s="185"/>
      <c r="D166" s="185"/>
      <c r="E166" s="186" t="s">
        <v>21</v>
      </c>
      <c r="F166" s="272" t="s">
        <v>245</v>
      </c>
      <c r="G166" s="273"/>
      <c r="H166" s="273"/>
      <c r="I166" s="273"/>
      <c r="J166" s="185"/>
      <c r="K166" s="187">
        <v>69.599999999999994</v>
      </c>
      <c r="L166" s="185"/>
      <c r="M166" s="185"/>
      <c r="N166" s="185"/>
      <c r="O166" s="185"/>
      <c r="P166" s="185"/>
      <c r="Q166" s="185"/>
      <c r="R166" s="188"/>
      <c r="T166" s="189"/>
      <c r="U166" s="185"/>
      <c r="V166" s="185"/>
      <c r="W166" s="185"/>
      <c r="X166" s="185"/>
      <c r="Y166" s="185"/>
      <c r="Z166" s="185"/>
      <c r="AA166" s="190"/>
      <c r="AT166" s="191" t="s">
        <v>180</v>
      </c>
      <c r="AU166" s="191" t="s">
        <v>151</v>
      </c>
      <c r="AV166" s="11" t="s">
        <v>151</v>
      </c>
      <c r="AW166" s="11" t="s">
        <v>6</v>
      </c>
      <c r="AX166" s="11" t="s">
        <v>83</v>
      </c>
      <c r="AY166" s="191" t="s">
        <v>172</v>
      </c>
    </row>
    <row r="167" spans="2:65" s="9" customFormat="1" ht="37.35" customHeight="1">
      <c r="B167" s="157"/>
      <c r="C167" s="158"/>
      <c r="D167" s="159" t="s">
        <v>146</v>
      </c>
      <c r="E167" s="159"/>
      <c r="F167" s="159"/>
      <c r="G167" s="159"/>
      <c r="H167" s="159"/>
      <c r="I167" s="159"/>
      <c r="J167" s="159"/>
      <c r="K167" s="159"/>
      <c r="L167" s="159"/>
      <c r="M167" s="159"/>
      <c r="N167" s="282">
        <f>BK167</f>
        <v>0</v>
      </c>
      <c r="O167" s="283"/>
      <c r="P167" s="283"/>
      <c r="Q167" s="283"/>
      <c r="R167" s="160"/>
      <c r="T167" s="161"/>
      <c r="U167" s="158"/>
      <c r="V167" s="158"/>
      <c r="W167" s="162">
        <f>SUM(W168:W179)</f>
        <v>0</v>
      </c>
      <c r="X167" s="158"/>
      <c r="Y167" s="162">
        <f>SUM(Y168:Y179)</f>
        <v>0</v>
      </c>
      <c r="Z167" s="158"/>
      <c r="AA167" s="163">
        <f>SUM(AA168:AA179)</f>
        <v>0</v>
      </c>
      <c r="AR167" s="164" t="s">
        <v>203</v>
      </c>
      <c r="AT167" s="165" t="s">
        <v>74</v>
      </c>
      <c r="AU167" s="165" t="s">
        <v>75</v>
      </c>
      <c r="AY167" s="164" t="s">
        <v>172</v>
      </c>
      <c r="BK167" s="166">
        <f>SUM(BK168:BK179)</f>
        <v>0</v>
      </c>
    </row>
    <row r="168" spans="2:65" s="1" customFormat="1" ht="25.5" customHeight="1">
      <c r="B168" s="36"/>
      <c r="C168" s="168" t="s">
        <v>246</v>
      </c>
      <c r="D168" s="168" t="s">
        <v>173</v>
      </c>
      <c r="E168" s="169" t="s">
        <v>247</v>
      </c>
      <c r="F168" s="264" t="s">
        <v>248</v>
      </c>
      <c r="G168" s="264"/>
      <c r="H168" s="264"/>
      <c r="I168" s="264"/>
      <c r="J168" s="170" t="s">
        <v>249</v>
      </c>
      <c r="K168" s="171">
        <v>1</v>
      </c>
      <c r="L168" s="265">
        <v>0</v>
      </c>
      <c r="M168" s="266"/>
      <c r="N168" s="267">
        <f>ROUND(L168*K168,3)</f>
        <v>0</v>
      </c>
      <c r="O168" s="267"/>
      <c r="P168" s="267"/>
      <c r="Q168" s="267"/>
      <c r="R168" s="38"/>
      <c r="T168" s="173" t="s">
        <v>21</v>
      </c>
      <c r="U168" s="45" t="s">
        <v>42</v>
      </c>
      <c r="V168" s="37"/>
      <c r="W168" s="174">
        <f>V168*K168</f>
        <v>0</v>
      </c>
      <c r="X168" s="174">
        <v>0</v>
      </c>
      <c r="Y168" s="174">
        <f>X168*K168</f>
        <v>0</v>
      </c>
      <c r="Z168" s="174">
        <v>0</v>
      </c>
      <c r="AA168" s="175">
        <f>Z168*K168</f>
        <v>0</v>
      </c>
      <c r="AR168" s="20" t="s">
        <v>250</v>
      </c>
      <c r="AT168" s="20" t="s">
        <v>173</v>
      </c>
      <c r="AU168" s="20" t="s">
        <v>83</v>
      </c>
      <c r="AY168" s="20" t="s">
        <v>172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151</v>
      </c>
      <c r="BK168" s="176">
        <f>ROUND(L168*K168,3)</f>
        <v>0</v>
      </c>
      <c r="BL168" s="20" t="s">
        <v>250</v>
      </c>
      <c r="BM168" s="20" t="s">
        <v>251</v>
      </c>
    </row>
    <row r="169" spans="2:65" s="10" customFormat="1" ht="51" customHeight="1">
      <c r="B169" s="177"/>
      <c r="C169" s="178"/>
      <c r="D169" s="178"/>
      <c r="E169" s="179" t="s">
        <v>21</v>
      </c>
      <c r="F169" s="268" t="s">
        <v>252</v>
      </c>
      <c r="G169" s="269"/>
      <c r="H169" s="269"/>
      <c r="I169" s="269"/>
      <c r="J169" s="178"/>
      <c r="K169" s="179" t="s">
        <v>21</v>
      </c>
      <c r="L169" s="178"/>
      <c r="M169" s="178"/>
      <c r="N169" s="178"/>
      <c r="O169" s="178"/>
      <c r="P169" s="178"/>
      <c r="Q169" s="178"/>
      <c r="R169" s="180"/>
      <c r="T169" s="181"/>
      <c r="U169" s="178"/>
      <c r="V169" s="178"/>
      <c r="W169" s="178"/>
      <c r="X169" s="178"/>
      <c r="Y169" s="178"/>
      <c r="Z169" s="178"/>
      <c r="AA169" s="182"/>
      <c r="AT169" s="183" t="s">
        <v>180</v>
      </c>
      <c r="AU169" s="183" t="s">
        <v>83</v>
      </c>
      <c r="AV169" s="10" t="s">
        <v>83</v>
      </c>
      <c r="AW169" s="10" t="s">
        <v>6</v>
      </c>
      <c r="AX169" s="10" t="s">
        <v>75</v>
      </c>
      <c r="AY169" s="183" t="s">
        <v>172</v>
      </c>
    </row>
    <row r="170" spans="2:65" s="11" customFormat="1" ht="16.5" customHeight="1">
      <c r="B170" s="184"/>
      <c r="C170" s="185"/>
      <c r="D170" s="185"/>
      <c r="E170" s="186" t="s">
        <v>21</v>
      </c>
      <c r="F170" s="272" t="s">
        <v>83</v>
      </c>
      <c r="G170" s="273"/>
      <c r="H170" s="273"/>
      <c r="I170" s="273"/>
      <c r="J170" s="185"/>
      <c r="K170" s="187">
        <v>1</v>
      </c>
      <c r="L170" s="185"/>
      <c r="M170" s="185"/>
      <c r="N170" s="185"/>
      <c r="O170" s="185"/>
      <c r="P170" s="185"/>
      <c r="Q170" s="185"/>
      <c r="R170" s="188"/>
      <c r="T170" s="189"/>
      <c r="U170" s="185"/>
      <c r="V170" s="185"/>
      <c r="W170" s="185"/>
      <c r="X170" s="185"/>
      <c r="Y170" s="185"/>
      <c r="Z170" s="185"/>
      <c r="AA170" s="190"/>
      <c r="AT170" s="191" t="s">
        <v>180</v>
      </c>
      <c r="AU170" s="191" t="s">
        <v>83</v>
      </c>
      <c r="AV170" s="11" t="s">
        <v>151</v>
      </c>
      <c r="AW170" s="11" t="s">
        <v>6</v>
      </c>
      <c r="AX170" s="11" t="s">
        <v>83</v>
      </c>
      <c r="AY170" s="191" t="s">
        <v>172</v>
      </c>
    </row>
    <row r="171" spans="2:65" s="1" customFormat="1" ht="51" customHeight="1">
      <c r="B171" s="36"/>
      <c r="C171" s="168" t="s">
        <v>253</v>
      </c>
      <c r="D171" s="168" t="s">
        <v>173</v>
      </c>
      <c r="E171" s="169" t="s">
        <v>254</v>
      </c>
      <c r="F171" s="264" t="s">
        <v>255</v>
      </c>
      <c r="G171" s="264"/>
      <c r="H171" s="264"/>
      <c r="I171" s="264"/>
      <c r="J171" s="170" t="s">
        <v>249</v>
      </c>
      <c r="K171" s="171">
        <v>1</v>
      </c>
      <c r="L171" s="265">
        <v>0</v>
      </c>
      <c r="M171" s="266"/>
      <c r="N171" s="267">
        <f>ROUND(L171*K171,3)</f>
        <v>0</v>
      </c>
      <c r="O171" s="267"/>
      <c r="P171" s="267"/>
      <c r="Q171" s="267"/>
      <c r="R171" s="38"/>
      <c r="T171" s="173" t="s">
        <v>21</v>
      </c>
      <c r="U171" s="45" t="s">
        <v>42</v>
      </c>
      <c r="V171" s="37"/>
      <c r="W171" s="174">
        <f>V171*K171</f>
        <v>0</v>
      </c>
      <c r="X171" s="174">
        <v>0</v>
      </c>
      <c r="Y171" s="174">
        <f>X171*K171</f>
        <v>0</v>
      </c>
      <c r="Z171" s="174">
        <v>0</v>
      </c>
      <c r="AA171" s="175">
        <f>Z171*K171</f>
        <v>0</v>
      </c>
      <c r="AR171" s="20" t="s">
        <v>250</v>
      </c>
      <c r="AT171" s="20" t="s">
        <v>173</v>
      </c>
      <c r="AU171" s="20" t="s">
        <v>83</v>
      </c>
      <c r="AY171" s="20" t="s">
        <v>172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151</v>
      </c>
      <c r="BK171" s="176">
        <f>ROUND(L171*K171,3)</f>
        <v>0</v>
      </c>
      <c r="BL171" s="20" t="s">
        <v>250</v>
      </c>
      <c r="BM171" s="20" t="s">
        <v>256</v>
      </c>
    </row>
    <row r="172" spans="2:65" s="10" customFormat="1" ht="38.25" customHeight="1">
      <c r="B172" s="177"/>
      <c r="C172" s="178"/>
      <c r="D172" s="178"/>
      <c r="E172" s="179" t="s">
        <v>21</v>
      </c>
      <c r="F172" s="268" t="s">
        <v>257</v>
      </c>
      <c r="G172" s="269"/>
      <c r="H172" s="269"/>
      <c r="I172" s="269"/>
      <c r="J172" s="178"/>
      <c r="K172" s="179" t="s">
        <v>21</v>
      </c>
      <c r="L172" s="178"/>
      <c r="M172" s="178"/>
      <c r="N172" s="178"/>
      <c r="O172" s="178"/>
      <c r="P172" s="178"/>
      <c r="Q172" s="178"/>
      <c r="R172" s="180"/>
      <c r="T172" s="181"/>
      <c r="U172" s="178"/>
      <c r="V172" s="178"/>
      <c r="W172" s="178"/>
      <c r="X172" s="178"/>
      <c r="Y172" s="178"/>
      <c r="Z172" s="178"/>
      <c r="AA172" s="182"/>
      <c r="AT172" s="183" t="s">
        <v>180</v>
      </c>
      <c r="AU172" s="183" t="s">
        <v>83</v>
      </c>
      <c r="AV172" s="10" t="s">
        <v>83</v>
      </c>
      <c r="AW172" s="10" t="s">
        <v>6</v>
      </c>
      <c r="AX172" s="10" t="s">
        <v>75</v>
      </c>
      <c r="AY172" s="183" t="s">
        <v>172</v>
      </c>
    </row>
    <row r="173" spans="2:65" s="11" customFormat="1" ht="16.5" customHeight="1">
      <c r="B173" s="184"/>
      <c r="C173" s="185"/>
      <c r="D173" s="185"/>
      <c r="E173" s="186" t="s">
        <v>21</v>
      </c>
      <c r="F173" s="272" t="s">
        <v>83</v>
      </c>
      <c r="G173" s="273"/>
      <c r="H173" s="273"/>
      <c r="I173" s="273"/>
      <c r="J173" s="185"/>
      <c r="K173" s="187">
        <v>1</v>
      </c>
      <c r="L173" s="185"/>
      <c r="M173" s="185"/>
      <c r="N173" s="185"/>
      <c r="O173" s="185"/>
      <c r="P173" s="185"/>
      <c r="Q173" s="185"/>
      <c r="R173" s="188"/>
      <c r="T173" s="189"/>
      <c r="U173" s="185"/>
      <c r="V173" s="185"/>
      <c r="W173" s="185"/>
      <c r="X173" s="185"/>
      <c r="Y173" s="185"/>
      <c r="Z173" s="185"/>
      <c r="AA173" s="190"/>
      <c r="AT173" s="191" t="s">
        <v>180</v>
      </c>
      <c r="AU173" s="191" t="s">
        <v>83</v>
      </c>
      <c r="AV173" s="11" t="s">
        <v>151</v>
      </c>
      <c r="AW173" s="11" t="s">
        <v>6</v>
      </c>
      <c r="AX173" s="11" t="s">
        <v>83</v>
      </c>
      <c r="AY173" s="191" t="s">
        <v>172</v>
      </c>
    </row>
    <row r="174" spans="2:65" s="1" customFormat="1" ht="25.5" customHeight="1">
      <c r="B174" s="36"/>
      <c r="C174" s="168" t="s">
        <v>258</v>
      </c>
      <c r="D174" s="168" t="s">
        <v>173</v>
      </c>
      <c r="E174" s="169" t="s">
        <v>259</v>
      </c>
      <c r="F174" s="264" t="s">
        <v>260</v>
      </c>
      <c r="G174" s="264"/>
      <c r="H174" s="264"/>
      <c r="I174" s="264"/>
      <c r="J174" s="170" t="s">
        <v>249</v>
      </c>
      <c r="K174" s="171">
        <v>1</v>
      </c>
      <c r="L174" s="265">
        <v>0</v>
      </c>
      <c r="M174" s="266"/>
      <c r="N174" s="267">
        <f>ROUND(L174*K174,3)</f>
        <v>0</v>
      </c>
      <c r="O174" s="267"/>
      <c r="P174" s="267"/>
      <c r="Q174" s="267"/>
      <c r="R174" s="38"/>
      <c r="T174" s="173" t="s">
        <v>21</v>
      </c>
      <c r="U174" s="45" t="s">
        <v>42</v>
      </c>
      <c r="V174" s="37"/>
      <c r="W174" s="174">
        <f>V174*K174</f>
        <v>0</v>
      </c>
      <c r="X174" s="174">
        <v>0</v>
      </c>
      <c r="Y174" s="174">
        <f>X174*K174</f>
        <v>0</v>
      </c>
      <c r="Z174" s="174">
        <v>0</v>
      </c>
      <c r="AA174" s="175">
        <f>Z174*K174</f>
        <v>0</v>
      </c>
      <c r="AR174" s="20" t="s">
        <v>250</v>
      </c>
      <c r="AT174" s="20" t="s">
        <v>173</v>
      </c>
      <c r="AU174" s="20" t="s">
        <v>83</v>
      </c>
      <c r="AY174" s="20" t="s">
        <v>172</v>
      </c>
      <c r="BE174" s="111">
        <f>IF(U174="základná",N174,0)</f>
        <v>0</v>
      </c>
      <c r="BF174" s="111">
        <f>IF(U174="znížená",N174,0)</f>
        <v>0</v>
      </c>
      <c r="BG174" s="111">
        <f>IF(U174="zákl. prenesená",N174,0)</f>
        <v>0</v>
      </c>
      <c r="BH174" s="111">
        <f>IF(U174="zníž. prenesená",N174,0)</f>
        <v>0</v>
      </c>
      <c r="BI174" s="111">
        <f>IF(U174="nulová",N174,0)</f>
        <v>0</v>
      </c>
      <c r="BJ174" s="20" t="s">
        <v>151</v>
      </c>
      <c r="BK174" s="176">
        <f>ROUND(L174*K174,3)</f>
        <v>0</v>
      </c>
      <c r="BL174" s="20" t="s">
        <v>250</v>
      </c>
      <c r="BM174" s="20" t="s">
        <v>261</v>
      </c>
    </row>
    <row r="175" spans="2:65" s="10" customFormat="1" ht="25.5" customHeight="1">
      <c r="B175" s="177"/>
      <c r="C175" s="178"/>
      <c r="D175" s="178"/>
      <c r="E175" s="179" t="s">
        <v>21</v>
      </c>
      <c r="F175" s="268" t="s">
        <v>262</v>
      </c>
      <c r="G175" s="269"/>
      <c r="H175" s="269"/>
      <c r="I175" s="269"/>
      <c r="J175" s="178"/>
      <c r="K175" s="179" t="s">
        <v>21</v>
      </c>
      <c r="L175" s="178"/>
      <c r="M175" s="178"/>
      <c r="N175" s="178"/>
      <c r="O175" s="178"/>
      <c r="P175" s="178"/>
      <c r="Q175" s="178"/>
      <c r="R175" s="180"/>
      <c r="T175" s="181"/>
      <c r="U175" s="178"/>
      <c r="V175" s="178"/>
      <c r="W175" s="178"/>
      <c r="X175" s="178"/>
      <c r="Y175" s="178"/>
      <c r="Z175" s="178"/>
      <c r="AA175" s="182"/>
      <c r="AT175" s="183" t="s">
        <v>180</v>
      </c>
      <c r="AU175" s="183" t="s">
        <v>83</v>
      </c>
      <c r="AV175" s="10" t="s">
        <v>83</v>
      </c>
      <c r="AW175" s="10" t="s">
        <v>6</v>
      </c>
      <c r="AX175" s="10" t="s">
        <v>75</v>
      </c>
      <c r="AY175" s="183" t="s">
        <v>172</v>
      </c>
    </row>
    <row r="176" spans="2:65" s="11" customFormat="1" ht="16.5" customHeight="1">
      <c r="B176" s="184"/>
      <c r="C176" s="185"/>
      <c r="D176" s="185"/>
      <c r="E176" s="186" t="s">
        <v>21</v>
      </c>
      <c r="F176" s="272" t="s">
        <v>83</v>
      </c>
      <c r="G176" s="273"/>
      <c r="H176" s="273"/>
      <c r="I176" s="273"/>
      <c r="J176" s="185"/>
      <c r="K176" s="187">
        <v>1</v>
      </c>
      <c r="L176" s="185"/>
      <c r="M176" s="185"/>
      <c r="N176" s="185"/>
      <c r="O176" s="185"/>
      <c r="P176" s="185"/>
      <c r="Q176" s="185"/>
      <c r="R176" s="188"/>
      <c r="T176" s="189"/>
      <c r="U176" s="185"/>
      <c r="V176" s="185"/>
      <c r="W176" s="185"/>
      <c r="X176" s="185"/>
      <c r="Y176" s="185"/>
      <c r="Z176" s="185"/>
      <c r="AA176" s="190"/>
      <c r="AT176" s="191" t="s">
        <v>180</v>
      </c>
      <c r="AU176" s="191" t="s">
        <v>83</v>
      </c>
      <c r="AV176" s="11" t="s">
        <v>151</v>
      </c>
      <c r="AW176" s="11" t="s">
        <v>6</v>
      </c>
      <c r="AX176" s="11" t="s">
        <v>83</v>
      </c>
      <c r="AY176" s="191" t="s">
        <v>172</v>
      </c>
    </row>
    <row r="177" spans="2:65" s="1" customFormat="1" ht="16.5" customHeight="1">
      <c r="B177" s="36"/>
      <c r="C177" s="168" t="s">
        <v>263</v>
      </c>
      <c r="D177" s="168" t="s">
        <v>173</v>
      </c>
      <c r="E177" s="169" t="s">
        <v>264</v>
      </c>
      <c r="F177" s="264" t="s">
        <v>265</v>
      </c>
      <c r="G177" s="264"/>
      <c r="H177" s="264"/>
      <c r="I177" s="264"/>
      <c r="J177" s="170" t="s">
        <v>249</v>
      </c>
      <c r="K177" s="171">
        <v>1</v>
      </c>
      <c r="L177" s="265">
        <v>0</v>
      </c>
      <c r="M177" s="266"/>
      <c r="N177" s="267">
        <f>ROUND(L177*K177,3)</f>
        <v>0</v>
      </c>
      <c r="O177" s="267"/>
      <c r="P177" s="267"/>
      <c r="Q177" s="267"/>
      <c r="R177" s="38"/>
      <c r="T177" s="173" t="s">
        <v>21</v>
      </c>
      <c r="U177" s="45" t="s">
        <v>42</v>
      </c>
      <c r="V177" s="37"/>
      <c r="W177" s="174">
        <f>V177*K177</f>
        <v>0</v>
      </c>
      <c r="X177" s="174">
        <v>0</v>
      </c>
      <c r="Y177" s="174">
        <f>X177*K177</f>
        <v>0</v>
      </c>
      <c r="Z177" s="174">
        <v>0</v>
      </c>
      <c r="AA177" s="175">
        <f>Z177*K177</f>
        <v>0</v>
      </c>
      <c r="AR177" s="20" t="s">
        <v>250</v>
      </c>
      <c r="AT177" s="20" t="s">
        <v>173</v>
      </c>
      <c r="AU177" s="20" t="s">
        <v>83</v>
      </c>
      <c r="AY177" s="20" t="s">
        <v>172</v>
      </c>
      <c r="BE177" s="111">
        <f>IF(U177="základná",N177,0)</f>
        <v>0</v>
      </c>
      <c r="BF177" s="111">
        <f>IF(U177="znížená",N177,0)</f>
        <v>0</v>
      </c>
      <c r="BG177" s="111">
        <f>IF(U177="zákl. prenesená",N177,0)</f>
        <v>0</v>
      </c>
      <c r="BH177" s="111">
        <f>IF(U177="zníž. prenesená",N177,0)</f>
        <v>0</v>
      </c>
      <c r="BI177" s="111">
        <f>IF(U177="nulová",N177,0)</f>
        <v>0</v>
      </c>
      <c r="BJ177" s="20" t="s">
        <v>151</v>
      </c>
      <c r="BK177" s="176">
        <f>ROUND(L177*K177,3)</f>
        <v>0</v>
      </c>
      <c r="BL177" s="20" t="s">
        <v>250</v>
      </c>
      <c r="BM177" s="20" t="s">
        <v>266</v>
      </c>
    </row>
    <row r="178" spans="2:65" s="10" customFormat="1" ht="25.5" customHeight="1">
      <c r="B178" s="177"/>
      <c r="C178" s="178"/>
      <c r="D178" s="178"/>
      <c r="E178" s="179" t="s">
        <v>21</v>
      </c>
      <c r="F178" s="268" t="s">
        <v>267</v>
      </c>
      <c r="G178" s="269"/>
      <c r="H178" s="269"/>
      <c r="I178" s="269"/>
      <c r="J178" s="178"/>
      <c r="K178" s="179" t="s">
        <v>21</v>
      </c>
      <c r="L178" s="178"/>
      <c r="M178" s="178"/>
      <c r="N178" s="178"/>
      <c r="O178" s="178"/>
      <c r="P178" s="178"/>
      <c r="Q178" s="178"/>
      <c r="R178" s="180"/>
      <c r="T178" s="181"/>
      <c r="U178" s="178"/>
      <c r="V178" s="178"/>
      <c r="W178" s="178"/>
      <c r="X178" s="178"/>
      <c r="Y178" s="178"/>
      <c r="Z178" s="178"/>
      <c r="AA178" s="182"/>
      <c r="AT178" s="183" t="s">
        <v>180</v>
      </c>
      <c r="AU178" s="183" t="s">
        <v>83</v>
      </c>
      <c r="AV178" s="10" t="s">
        <v>83</v>
      </c>
      <c r="AW178" s="10" t="s">
        <v>6</v>
      </c>
      <c r="AX178" s="10" t="s">
        <v>75</v>
      </c>
      <c r="AY178" s="183" t="s">
        <v>172</v>
      </c>
    </row>
    <row r="179" spans="2:65" s="11" customFormat="1" ht="16.5" customHeight="1">
      <c r="B179" s="184"/>
      <c r="C179" s="185"/>
      <c r="D179" s="185"/>
      <c r="E179" s="186" t="s">
        <v>21</v>
      </c>
      <c r="F179" s="272" t="s">
        <v>83</v>
      </c>
      <c r="G179" s="273"/>
      <c r="H179" s="273"/>
      <c r="I179" s="273"/>
      <c r="J179" s="185"/>
      <c r="K179" s="187">
        <v>1</v>
      </c>
      <c r="L179" s="185"/>
      <c r="M179" s="185"/>
      <c r="N179" s="185"/>
      <c r="O179" s="185"/>
      <c r="P179" s="185"/>
      <c r="Q179" s="185"/>
      <c r="R179" s="188"/>
      <c r="T179" s="189"/>
      <c r="U179" s="185"/>
      <c r="V179" s="185"/>
      <c r="W179" s="185"/>
      <c r="X179" s="185"/>
      <c r="Y179" s="185"/>
      <c r="Z179" s="185"/>
      <c r="AA179" s="190"/>
      <c r="AT179" s="191" t="s">
        <v>180</v>
      </c>
      <c r="AU179" s="191" t="s">
        <v>83</v>
      </c>
      <c r="AV179" s="11" t="s">
        <v>151</v>
      </c>
      <c r="AW179" s="11" t="s">
        <v>6</v>
      </c>
      <c r="AX179" s="11" t="s">
        <v>83</v>
      </c>
      <c r="AY179" s="191" t="s">
        <v>172</v>
      </c>
    </row>
    <row r="180" spans="2:65" s="1" customFormat="1" ht="49.9" customHeight="1">
      <c r="B180" s="36"/>
      <c r="C180" s="37"/>
      <c r="D180" s="159" t="s">
        <v>268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282">
        <f t="shared" ref="N180:N185" si="5">BK180</f>
        <v>0</v>
      </c>
      <c r="O180" s="283"/>
      <c r="P180" s="283"/>
      <c r="Q180" s="283"/>
      <c r="R180" s="38"/>
      <c r="T180" s="144"/>
      <c r="U180" s="37"/>
      <c r="V180" s="37"/>
      <c r="W180" s="37"/>
      <c r="X180" s="37"/>
      <c r="Y180" s="37"/>
      <c r="Z180" s="37"/>
      <c r="AA180" s="79"/>
      <c r="AT180" s="20" t="s">
        <v>74</v>
      </c>
      <c r="AU180" s="20" t="s">
        <v>75</v>
      </c>
      <c r="AY180" s="20" t="s">
        <v>269</v>
      </c>
      <c r="BK180" s="176">
        <f>SUM(BK181:BK185)</f>
        <v>0</v>
      </c>
    </row>
    <row r="181" spans="2:65" s="1" customFormat="1" ht="22.35" customHeight="1">
      <c r="B181" s="36"/>
      <c r="C181" s="192" t="s">
        <v>21</v>
      </c>
      <c r="D181" s="192" t="s">
        <v>173</v>
      </c>
      <c r="E181" s="193" t="s">
        <v>21</v>
      </c>
      <c r="F181" s="276" t="s">
        <v>21</v>
      </c>
      <c r="G181" s="276"/>
      <c r="H181" s="276"/>
      <c r="I181" s="276"/>
      <c r="J181" s="194" t="s">
        <v>21</v>
      </c>
      <c r="K181" s="172"/>
      <c r="L181" s="265"/>
      <c r="M181" s="267"/>
      <c r="N181" s="267">
        <f t="shared" si="5"/>
        <v>0</v>
      </c>
      <c r="O181" s="267"/>
      <c r="P181" s="267"/>
      <c r="Q181" s="267"/>
      <c r="R181" s="38"/>
      <c r="T181" s="173" t="s">
        <v>21</v>
      </c>
      <c r="U181" s="195" t="s">
        <v>42</v>
      </c>
      <c r="V181" s="37"/>
      <c r="W181" s="37"/>
      <c r="X181" s="37"/>
      <c r="Y181" s="37"/>
      <c r="Z181" s="37"/>
      <c r="AA181" s="79"/>
      <c r="AT181" s="20" t="s">
        <v>269</v>
      </c>
      <c r="AU181" s="20" t="s">
        <v>83</v>
      </c>
      <c r="AY181" s="20" t="s">
        <v>269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151</v>
      </c>
      <c r="BK181" s="176">
        <f>L181*K181</f>
        <v>0</v>
      </c>
    </row>
    <row r="182" spans="2:65" s="1" customFormat="1" ht="22.35" customHeight="1">
      <c r="B182" s="36"/>
      <c r="C182" s="192" t="s">
        <v>21</v>
      </c>
      <c r="D182" s="192" t="s">
        <v>173</v>
      </c>
      <c r="E182" s="193" t="s">
        <v>21</v>
      </c>
      <c r="F182" s="276" t="s">
        <v>21</v>
      </c>
      <c r="G182" s="276"/>
      <c r="H182" s="276"/>
      <c r="I182" s="276"/>
      <c r="J182" s="194" t="s">
        <v>21</v>
      </c>
      <c r="K182" s="172"/>
      <c r="L182" s="265"/>
      <c r="M182" s="267"/>
      <c r="N182" s="267">
        <f t="shared" si="5"/>
        <v>0</v>
      </c>
      <c r="O182" s="267"/>
      <c r="P182" s="267"/>
      <c r="Q182" s="267"/>
      <c r="R182" s="38"/>
      <c r="T182" s="173" t="s">
        <v>21</v>
      </c>
      <c r="U182" s="195" t="s">
        <v>42</v>
      </c>
      <c r="V182" s="37"/>
      <c r="W182" s="37"/>
      <c r="X182" s="37"/>
      <c r="Y182" s="37"/>
      <c r="Z182" s="37"/>
      <c r="AA182" s="79"/>
      <c r="AT182" s="20" t="s">
        <v>269</v>
      </c>
      <c r="AU182" s="20" t="s">
        <v>83</v>
      </c>
      <c r="AY182" s="20" t="s">
        <v>269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151</v>
      </c>
      <c r="BK182" s="176">
        <f>L182*K182</f>
        <v>0</v>
      </c>
    </row>
    <row r="183" spans="2:65" s="1" customFormat="1" ht="22.35" customHeight="1">
      <c r="B183" s="36"/>
      <c r="C183" s="192" t="s">
        <v>21</v>
      </c>
      <c r="D183" s="192" t="s">
        <v>173</v>
      </c>
      <c r="E183" s="193" t="s">
        <v>21</v>
      </c>
      <c r="F183" s="276" t="s">
        <v>21</v>
      </c>
      <c r="G183" s="276"/>
      <c r="H183" s="276"/>
      <c r="I183" s="276"/>
      <c r="J183" s="194" t="s">
        <v>21</v>
      </c>
      <c r="K183" s="172"/>
      <c r="L183" s="265"/>
      <c r="M183" s="267"/>
      <c r="N183" s="267">
        <f t="shared" si="5"/>
        <v>0</v>
      </c>
      <c r="O183" s="267"/>
      <c r="P183" s="267"/>
      <c r="Q183" s="267"/>
      <c r="R183" s="38"/>
      <c r="T183" s="173" t="s">
        <v>21</v>
      </c>
      <c r="U183" s="195" t="s">
        <v>42</v>
      </c>
      <c r="V183" s="37"/>
      <c r="W183" s="37"/>
      <c r="X183" s="37"/>
      <c r="Y183" s="37"/>
      <c r="Z183" s="37"/>
      <c r="AA183" s="79"/>
      <c r="AT183" s="20" t="s">
        <v>269</v>
      </c>
      <c r="AU183" s="20" t="s">
        <v>83</v>
      </c>
      <c r="AY183" s="20" t="s">
        <v>269</v>
      </c>
      <c r="BE183" s="111">
        <f>IF(U183="základná",N183,0)</f>
        <v>0</v>
      </c>
      <c r="BF183" s="111">
        <f>IF(U183="znížená",N183,0)</f>
        <v>0</v>
      </c>
      <c r="BG183" s="111">
        <f>IF(U183="zákl. prenesená",N183,0)</f>
        <v>0</v>
      </c>
      <c r="BH183" s="111">
        <f>IF(U183="zníž. prenesená",N183,0)</f>
        <v>0</v>
      </c>
      <c r="BI183" s="111">
        <f>IF(U183="nulová",N183,0)</f>
        <v>0</v>
      </c>
      <c r="BJ183" s="20" t="s">
        <v>151</v>
      </c>
      <c r="BK183" s="176">
        <f>L183*K183</f>
        <v>0</v>
      </c>
    </row>
    <row r="184" spans="2:65" s="1" customFormat="1" ht="22.35" customHeight="1">
      <c r="B184" s="36"/>
      <c r="C184" s="192" t="s">
        <v>21</v>
      </c>
      <c r="D184" s="192" t="s">
        <v>173</v>
      </c>
      <c r="E184" s="193" t="s">
        <v>21</v>
      </c>
      <c r="F184" s="276" t="s">
        <v>21</v>
      </c>
      <c r="G184" s="276"/>
      <c r="H184" s="276"/>
      <c r="I184" s="276"/>
      <c r="J184" s="194" t="s">
        <v>21</v>
      </c>
      <c r="K184" s="172"/>
      <c r="L184" s="265"/>
      <c r="M184" s="267"/>
      <c r="N184" s="267">
        <f t="shared" si="5"/>
        <v>0</v>
      </c>
      <c r="O184" s="267"/>
      <c r="P184" s="267"/>
      <c r="Q184" s="267"/>
      <c r="R184" s="38"/>
      <c r="T184" s="173" t="s">
        <v>21</v>
      </c>
      <c r="U184" s="195" t="s">
        <v>42</v>
      </c>
      <c r="V184" s="37"/>
      <c r="W184" s="37"/>
      <c r="X184" s="37"/>
      <c r="Y184" s="37"/>
      <c r="Z184" s="37"/>
      <c r="AA184" s="79"/>
      <c r="AT184" s="20" t="s">
        <v>269</v>
      </c>
      <c r="AU184" s="20" t="s">
        <v>83</v>
      </c>
      <c r="AY184" s="20" t="s">
        <v>269</v>
      </c>
      <c r="BE184" s="111">
        <f>IF(U184="základná",N184,0)</f>
        <v>0</v>
      </c>
      <c r="BF184" s="111">
        <f>IF(U184="znížená",N184,0)</f>
        <v>0</v>
      </c>
      <c r="BG184" s="111">
        <f>IF(U184="zákl. prenesená",N184,0)</f>
        <v>0</v>
      </c>
      <c r="BH184" s="111">
        <f>IF(U184="zníž. prenesená",N184,0)</f>
        <v>0</v>
      </c>
      <c r="BI184" s="111">
        <f>IF(U184="nulová",N184,0)</f>
        <v>0</v>
      </c>
      <c r="BJ184" s="20" t="s">
        <v>151</v>
      </c>
      <c r="BK184" s="176">
        <f>L184*K184</f>
        <v>0</v>
      </c>
    </row>
    <row r="185" spans="2:65" s="1" customFormat="1" ht="22.35" customHeight="1">
      <c r="B185" s="36"/>
      <c r="C185" s="192" t="s">
        <v>21</v>
      </c>
      <c r="D185" s="192" t="s">
        <v>173</v>
      </c>
      <c r="E185" s="193" t="s">
        <v>21</v>
      </c>
      <c r="F185" s="276" t="s">
        <v>21</v>
      </c>
      <c r="G185" s="276"/>
      <c r="H185" s="276"/>
      <c r="I185" s="276"/>
      <c r="J185" s="194" t="s">
        <v>21</v>
      </c>
      <c r="K185" s="172"/>
      <c r="L185" s="265"/>
      <c r="M185" s="267"/>
      <c r="N185" s="267">
        <f t="shared" si="5"/>
        <v>0</v>
      </c>
      <c r="O185" s="267"/>
      <c r="P185" s="267"/>
      <c r="Q185" s="267"/>
      <c r="R185" s="38"/>
      <c r="T185" s="173" t="s">
        <v>21</v>
      </c>
      <c r="U185" s="195" t="s">
        <v>42</v>
      </c>
      <c r="V185" s="57"/>
      <c r="W185" s="57"/>
      <c r="X185" s="57"/>
      <c r="Y185" s="57"/>
      <c r="Z185" s="57"/>
      <c r="AA185" s="59"/>
      <c r="AT185" s="20" t="s">
        <v>269</v>
      </c>
      <c r="AU185" s="20" t="s">
        <v>83</v>
      </c>
      <c r="AY185" s="20" t="s">
        <v>269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151</v>
      </c>
      <c r="BK185" s="176">
        <f>L185*K185</f>
        <v>0</v>
      </c>
    </row>
    <row r="186" spans="2:65" s="1" customFormat="1" ht="6.95" customHeight="1">
      <c r="B186" s="60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2"/>
    </row>
  </sheetData>
  <sheetProtection algorithmName="SHA-512" hashValue="0tTHWqobiZdKHucjoyZg91h+shol9iuxkMISuT19Pc99pbRbNXESrdy/E4nSPc3Ye/dx26WCV3U1L/5Ez2tYyw==" saltValue="IyB+hMJdeX+ndw+GQq80GIslLfNyd+9A0cqceHUdTGaV5eT8686IpYnvxDoJykyaSC36fkyGeStv89aMbXlO6w==" spinCount="10" sheet="1" objects="1" scenarios="1" formatColumns="0" formatRows="0"/>
  <mergeCells count="173">
    <mergeCell ref="H1:K1"/>
    <mergeCell ref="S2:AC2"/>
    <mergeCell ref="F184:I184"/>
    <mergeCell ref="L184:M184"/>
    <mergeCell ref="N184:Q184"/>
    <mergeCell ref="F185:I185"/>
    <mergeCell ref="L185:M185"/>
    <mergeCell ref="N185:Q185"/>
    <mergeCell ref="N123:Q123"/>
    <mergeCell ref="N124:Q124"/>
    <mergeCell ref="N125:Q125"/>
    <mergeCell ref="N130:Q130"/>
    <mergeCell ref="N135:Q135"/>
    <mergeCell ref="N139:Q139"/>
    <mergeCell ref="N148:Q148"/>
    <mergeCell ref="N167:Q167"/>
    <mergeCell ref="N180:Q180"/>
    <mergeCell ref="F178:I178"/>
    <mergeCell ref="F179:I179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2:I172"/>
    <mergeCell ref="F173:I173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65:I165"/>
    <mergeCell ref="F166:I166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59:I159"/>
    <mergeCell ref="F160:I160"/>
    <mergeCell ref="F161:I161"/>
    <mergeCell ref="L161:M161"/>
    <mergeCell ref="N161:Q161"/>
    <mergeCell ref="F162:I162"/>
    <mergeCell ref="F163:I163"/>
    <mergeCell ref="F164:I164"/>
    <mergeCell ref="L164:M164"/>
    <mergeCell ref="N164:Q164"/>
    <mergeCell ref="F154:I154"/>
    <mergeCell ref="F155:I155"/>
    <mergeCell ref="F156:I156"/>
    <mergeCell ref="L156:M156"/>
    <mergeCell ref="N156:Q156"/>
    <mergeCell ref="F157:I157"/>
    <mergeCell ref="F158:I158"/>
    <mergeCell ref="L158:M158"/>
    <mergeCell ref="N158:Q158"/>
    <mergeCell ref="F149:I149"/>
    <mergeCell ref="L149:M149"/>
    <mergeCell ref="N149:Q149"/>
    <mergeCell ref="F150:I150"/>
    <mergeCell ref="F151:I151"/>
    <mergeCell ref="F152:I152"/>
    <mergeCell ref="F153:I153"/>
    <mergeCell ref="L153:M153"/>
    <mergeCell ref="N153:Q153"/>
    <mergeCell ref="F141:I141"/>
    <mergeCell ref="F142:I142"/>
    <mergeCell ref="F143:I143"/>
    <mergeCell ref="F144:I144"/>
    <mergeCell ref="L144:M144"/>
    <mergeCell ref="N144:Q144"/>
    <mergeCell ref="F145:I145"/>
    <mergeCell ref="F146:I146"/>
    <mergeCell ref="F147:I147"/>
    <mergeCell ref="F132:I132"/>
    <mergeCell ref="F133:I133"/>
    <mergeCell ref="F134:I134"/>
    <mergeCell ref="F136:I136"/>
    <mergeCell ref="L136:M136"/>
    <mergeCell ref="N136:Q136"/>
    <mergeCell ref="F137:I137"/>
    <mergeCell ref="F138:I138"/>
    <mergeCell ref="F140:I140"/>
    <mergeCell ref="L140:M140"/>
    <mergeCell ref="N140:Q140"/>
    <mergeCell ref="F126:I126"/>
    <mergeCell ref="L126:M126"/>
    <mergeCell ref="N126:Q126"/>
    <mergeCell ref="F127:I127"/>
    <mergeCell ref="F128:I128"/>
    <mergeCell ref="F129:I129"/>
    <mergeCell ref="F131:I131"/>
    <mergeCell ref="L131:M131"/>
    <mergeCell ref="N131:Q131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81:D186">
      <formula1>"K, M"</formula1>
    </dataValidation>
    <dataValidation type="list" allowBlank="1" showInputMessage="1" showErrorMessage="1" error="Povolené sú hodnoty základná, znížená, nulová." sqref="U181:U186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3"/>
  <sheetViews>
    <sheetView showGridLines="0" tabSelected="1" workbookViewId="0">
      <pane ySplit="1" topLeftCell="A190" activePane="bottomLeft" state="frozen"/>
      <selection pane="bottomLeft" activeCell="K225" sqref="K225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87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270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N101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ROUND((((SUM(BE101:BE108)+SUM(BE126:BE236))+SUM(BE238:BE242))),2)</f>
        <v>0</v>
      </c>
      <c r="I32" s="245"/>
      <c r="J32" s="245"/>
      <c r="K32" s="37"/>
      <c r="L32" s="37"/>
      <c r="M32" s="251">
        <f>ROUND(((ROUND((SUM(BE101:BE108)+SUM(BE126:BE236)), 2)*F32)+SUM(BE238:BE242)*F32),2)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ROUND((((SUM(BF101:BF108)+SUM(BF126:BF236))+SUM(BF238:BF242))),2)</f>
        <v>0</v>
      </c>
      <c r="I33" s="245"/>
      <c r="J33" s="245"/>
      <c r="K33" s="37"/>
      <c r="L33" s="37"/>
      <c r="M33" s="251">
        <f>ROUND(((ROUND((SUM(BF101:BF108)+SUM(BF126:BF236)), 2)*F33)+SUM(BF238:BF242)*F33),2)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ROUND((((SUM(BG101:BG108)+SUM(BG126:BG236))+SUM(BG238:BG242))),2)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ROUND((((SUM(BH101:BH108)+SUM(BH126:BH236))+SUM(BH238:BH242))),2)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ROUND((((SUM(BI101:BI108)+SUM(BI126:BI236))+SUM(BI238:BI242))),2)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584040 - SO M 584-040 Most cez lesný potok na Trangoške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N126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N127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N128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271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N144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142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N155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143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N169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144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N173</f>
        <v>0</v>
      </c>
      <c r="O94" s="259"/>
      <c r="P94" s="259"/>
      <c r="Q94" s="259"/>
      <c r="R94" s="139"/>
      <c r="T94" s="140"/>
      <c r="U94" s="140"/>
    </row>
    <row r="95" spans="2:47" s="7" customFormat="1" ht="19.899999999999999" customHeight="1">
      <c r="B95" s="137"/>
      <c r="C95" s="138"/>
      <c r="D95" s="107" t="s">
        <v>145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35">
        <f>N185</f>
        <v>0</v>
      </c>
      <c r="O95" s="259"/>
      <c r="P95" s="259"/>
      <c r="Q95" s="259"/>
      <c r="R95" s="139"/>
      <c r="T95" s="140"/>
      <c r="U95" s="140"/>
    </row>
    <row r="96" spans="2:47" s="6" customFormat="1" ht="24.95" customHeight="1">
      <c r="B96" s="132"/>
      <c r="C96" s="133"/>
      <c r="D96" s="134" t="s">
        <v>272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57">
        <f>N219</f>
        <v>0</v>
      </c>
      <c r="O96" s="258"/>
      <c r="P96" s="258"/>
      <c r="Q96" s="258"/>
      <c r="R96" s="135"/>
      <c r="T96" s="136"/>
      <c r="U96" s="136"/>
    </row>
    <row r="97" spans="2:65" s="7" customFormat="1" ht="19.899999999999999" customHeight="1">
      <c r="B97" s="137"/>
      <c r="C97" s="138"/>
      <c r="D97" s="107" t="s">
        <v>273</v>
      </c>
      <c r="E97" s="138"/>
      <c r="F97" s="138"/>
      <c r="G97" s="138"/>
      <c r="H97" s="138"/>
      <c r="I97" s="138"/>
      <c r="J97" s="138"/>
      <c r="K97" s="138"/>
      <c r="L97" s="138"/>
      <c r="M97" s="138"/>
      <c r="N97" s="235">
        <f>N220</f>
        <v>0</v>
      </c>
      <c r="O97" s="259"/>
      <c r="P97" s="259"/>
      <c r="Q97" s="259"/>
      <c r="R97" s="139"/>
      <c r="T97" s="140"/>
      <c r="U97" s="140"/>
    </row>
    <row r="98" spans="2:65" s="6" customFormat="1" ht="24.95" customHeight="1">
      <c r="B98" s="132"/>
      <c r="C98" s="133"/>
      <c r="D98" s="134" t="s">
        <v>146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57">
        <f>N224</f>
        <v>0</v>
      </c>
      <c r="O98" s="258"/>
      <c r="P98" s="258"/>
      <c r="Q98" s="258"/>
      <c r="R98" s="135"/>
      <c r="T98" s="136"/>
      <c r="U98" s="136"/>
    </row>
    <row r="99" spans="2:65" s="6" customFormat="1" ht="21.75" customHeight="1">
      <c r="B99" s="132"/>
      <c r="C99" s="133"/>
      <c r="D99" s="134" t="s">
        <v>147</v>
      </c>
      <c r="E99" s="133"/>
      <c r="F99" s="133"/>
      <c r="G99" s="133"/>
      <c r="H99" s="133"/>
      <c r="I99" s="133"/>
      <c r="J99" s="133"/>
      <c r="K99" s="133"/>
      <c r="L99" s="133"/>
      <c r="M99" s="133"/>
      <c r="N99" s="260">
        <f>N237</f>
        <v>0</v>
      </c>
      <c r="O99" s="258"/>
      <c r="P99" s="258"/>
      <c r="Q99" s="258"/>
      <c r="R99" s="135"/>
      <c r="T99" s="136"/>
      <c r="U99" s="136"/>
    </row>
    <row r="100" spans="2:65" s="1" customFormat="1" ht="21.75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  <c r="T100" s="130"/>
      <c r="U100" s="130"/>
    </row>
    <row r="101" spans="2:65" s="1" customFormat="1" ht="29.25" customHeight="1">
      <c r="B101" s="36"/>
      <c r="C101" s="131" t="s">
        <v>148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56">
        <f>ROUND(N102+N103+N104+N105+N106+N107,2)</f>
        <v>0</v>
      </c>
      <c r="O101" s="261"/>
      <c r="P101" s="261"/>
      <c r="Q101" s="261"/>
      <c r="R101" s="38"/>
      <c r="T101" s="141"/>
      <c r="U101" s="142" t="s">
        <v>39</v>
      </c>
    </row>
    <row r="102" spans="2:65" s="1" customFormat="1" ht="18" customHeight="1">
      <c r="B102" s="36"/>
      <c r="C102" s="37"/>
      <c r="D102" s="236" t="s">
        <v>149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ref="BE102:BE107" si="0">IF(U102="základná",N102,0)</f>
        <v>0</v>
      </c>
      <c r="BF102" s="147">
        <f t="shared" ref="BF102:BF107" si="1">IF(U102="znížená",N102,0)</f>
        <v>0</v>
      </c>
      <c r="BG102" s="147">
        <f t="shared" ref="BG102:BG107" si="2">IF(U102="zákl. prenesená",N102,0)</f>
        <v>0</v>
      </c>
      <c r="BH102" s="147">
        <f t="shared" ref="BH102:BH107" si="3">IF(U102="zníž. prenesená",N102,0)</f>
        <v>0</v>
      </c>
      <c r="BI102" s="147">
        <f t="shared" ref="BI102:BI107" si="4">IF(U102="nulová",N102,0)</f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152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153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154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236" t="s">
        <v>155</v>
      </c>
      <c r="E106" s="237"/>
      <c r="F106" s="237"/>
      <c r="G106" s="237"/>
      <c r="H106" s="2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4"/>
      <c r="U106" s="145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150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8" customHeight="1">
      <c r="B107" s="36"/>
      <c r="C107" s="37"/>
      <c r="D107" s="107" t="s">
        <v>156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234">
        <f>ROUND(N88*T107,2)</f>
        <v>0</v>
      </c>
      <c r="O107" s="235"/>
      <c r="P107" s="235"/>
      <c r="Q107" s="235"/>
      <c r="R107" s="38"/>
      <c r="S107" s="143"/>
      <c r="T107" s="148"/>
      <c r="U107" s="149" t="s">
        <v>42</v>
      </c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6" t="s">
        <v>157</v>
      </c>
      <c r="AZ107" s="143"/>
      <c r="BA107" s="143"/>
      <c r="BB107" s="143"/>
      <c r="BC107" s="143"/>
      <c r="BD107" s="143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151</v>
      </c>
      <c r="BK107" s="143"/>
      <c r="BL107" s="143"/>
      <c r="BM107" s="143"/>
    </row>
    <row r="108" spans="2:65" s="1" customFormat="1" ht="13.5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/>
      <c r="T108" s="130"/>
      <c r="U108" s="130"/>
    </row>
    <row r="109" spans="2:65" s="1" customFormat="1" ht="29.25" customHeight="1">
      <c r="B109" s="36"/>
      <c r="C109" s="118" t="s">
        <v>125</v>
      </c>
      <c r="D109" s="119"/>
      <c r="E109" s="119"/>
      <c r="F109" s="119"/>
      <c r="G109" s="119"/>
      <c r="H109" s="119"/>
      <c r="I109" s="119"/>
      <c r="J109" s="119"/>
      <c r="K109" s="119"/>
      <c r="L109" s="240">
        <f>ROUND(SUM(N88+N101),2)</f>
        <v>0</v>
      </c>
      <c r="M109" s="240"/>
      <c r="N109" s="240"/>
      <c r="O109" s="240"/>
      <c r="P109" s="240"/>
      <c r="Q109" s="240"/>
      <c r="R109" s="38"/>
      <c r="T109" s="130"/>
      <c r="U109" s="130"/>
    </row>
    <row r="110" spans="2:65" s="1" customFormat="1" ht="6.95" customHeight="1"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2"/>
      <c r="T110" s="130"/>
      <c r="U110" s="130"/>
    </row>
    <row r="114" spans="2:63" s="1" customFormat="1" ht="6.95" customHeight="1"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5"/>
    </row>
    <row r="115" spans="2:63" s="1" customFormat="1" ht="36.950000000000003" customHeight="1">
      <c r="B115" s="36"/>
      <c r="C115" s="198" t="s">
        <v>158</v>
      </c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38"/>
    </row>
    <row r="116" spans="2:63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3" s="1" customFormat="1" ht="30" customHeight="1">
      <c r="B117" s="36"/>
      <c r="C117" s="31" t="s">
        <v>18</v>
      </c>
      <c r="D117" s="37"/>
      <c r="E117" s="37"/>
      <c r="F117" s="243" t="str">
        <f>F6</f>
        <v>REKONŠTRUKCIA II/584 TÁLE - BYSTRÁ, III/2373 DOLNÁ LEHOTA - MOSTY</v>
      </c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37"/>
      <c r="R117" s="38"/>
    </row>
    <row r="118" spans="2:63" s="1" customFormat="1" ht="36.950000000000003" customHeight="1">
      <c r="B118" s="36"/>
      <c r="C118" s="70" t="s">
        <v>132</v>
      </c>
      <c r="D118" s="37"/>
      <c r="E118" s="37"/>
      <c r="F118" s="218" t="str">
        <f>F7</f>
        <v>584040 - SO M 584-040 Most cez lesný potok na Trangoške</v>
      </c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37"/>
      <c r="R118" s="38"/>
    </row>
    <row r="119" spans="2:63" s="1" customFormat="1" ht="6.9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3" s="1" customFormat="1" ht="18" customHeight="1">
      <c r="B120" s="36"/>
      <c r="C120" s="31" t="s">
        <v>23</v>
      </c>
      <c r="D120" s="37"/>
      <c r="E120" s="37"/>
      <c r="F120" s="29" t="str">
        <f>F9</f>
        <v xml:space="preserve"> </v>
      </c>
      <c r="G120" s="37"/>
      <c r="H120" s="37"/>
      <c r="I120" s="37"/>
      <c r="J120" s="37"/>
      <c r="K120" s="31" t="s">
        <v>25</v>
      </c>
      <c r="L120" s="37"/>
      <c r="M120" s="247" t="str">
        <f>IF(O9="","",O9)</f>
        <v>18. 6. 2018</v>
      </c>
      <c r="N120" s="247"/>
      <c r="O120" s="247"/>
      <c r="P120" s="247"/>
      <c r="Q120" s="37"/>
      <c r="R120" s="38"/>
    </row>
    <row r="121" spans="2:63" s="1" customFormat="1" ht="6.9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3" s="1" customFormat="1">
      <c r="B122" s="36"/>
      <c r="C122" s="31" t="s">
        <v>27</v>
      </c>
      <c r="D122" s="37"/>
      <c r="E122" s="37"/>
      <c r="F122" s="29" t="str">
        <f>E12</f>
        <v xml:space="preserve"> </v>
      </c>
      <c r="G122" s="37"/>
      <c r="H122" s="37"/>
      <c r="I122" s="37"/>
      <c r="J122" s="37"/>
      <c r="K122" s="31" t="s">
        <v>32</v>
      </c>
      <c r="L122" s="37"/>
      <c r="M122" s="202" t="str">
        <f>E18</f>
        <v xml:space="preserve"> </v>
      </c>
      <c r="N122" s="202"/>
      <c r="O122" s="202"/>
      <c r="P122" s="202"/>
      <c r="Q122" s="202"/>
      <c r="R122" s="38"/>
    </row>
    <row r="123" spans="2:63" s="1" customFormat="1" ht="14.45" customHeight="1">
      <c r="B123" s="36"/>
      <c r="C123" s="31" t="s">
        <v>30</v>
      </c>
      <c r="D123" s="37"/>
      <c r="E123" s="37"/>
      <c r="F123" s="29" t="str">
        <f>IF(E15="","",E15)</f>
        <v>Vyplň údaj</v>
      </c>
      <c r="G123" s="37"/>
      <c r="H123" s="37"/>
      <c r="I123" s="37"/>
      <c r="J123" s="37"/>
      <c r="K123" s="31" t="s">
        <v>34</v>
      </c>
      <c r="L123" s="37"/>
      <c r="M123" s="202" t="str">
        <f>E21</f>
        <v xml:space="preserve"> </v>
      </c>
      <c r="N123" s="202"/>
      <c r="O123" s="202"/>
      <c r="P123" s="202"/>
      <c r="Q123" s="202"/>
      <c r="R123" s="38"/>
    </row>
    <row r="124" spans="2:63" s="1" customFormat="1" ht="10.3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/>
    </row>
    <row r="125" spans="2:63" s="8" customFormat="1" ht="29.25" customHeight="1">
      <c r="B125" s="150"/>
      <c r="C125" s="151" t="s">
        <v>159</v>
      </c>
      <c r="D125" s="152" t="s">
        <v>160</v>
      </c>
      <c r="E125" s="152" t="s">
        <v>57</v>
      </c>
      <c r="F125" s="262" t="s">
        <v>161</v>
      </c>
      <c r="G125" s="262"/>
      <c r="H125" s="262"/>
      <c r="I125" s="262"/>
      <c r="J125" s="152" t="s">
        <v>162</v>
      </c>
      <c r="K125" s="152" t="s">
        <v>163</v>
      </c>
      <c r="L125" s="262" t="s">
        <v>164</v>
      </c>
      <c r="M125" s="262"/>
      <c r="N125" s="262" t="s">
        <v>137</v>
      </c>
      <c r="O125" s="262"/>
      <c r="P125" s="262"/>
      <c r="Q125" s="263"/>
      <c r="R125" s="153"/>
      <c r="T125" s="81" t="s">
        <v>165</v>
      </c>
      <c r="U125" s="82" t="s">
        <v>39</v>
      </c>
      <c r="V125" s="82" t="s">
        <v>166</v>
      </c>
      <c r="W125" s="82" t="s">
        <v>167</v>
      </c>
      <c r="X125" s="82" t="s">
        <v>168</v>
      </c>
      <c r="Y125" s="82" t="s">
        <v>169</v>
      </c>
      <c r="Z125" s="82" t="s">
        <v>170</v>
      </c>
      <c r="AA125" s="83" t="s">
        <v>171</v>
      </c>
    </row>
    <row r="126" spans="2:63" s="1" customFormat="1" ht="29.25" customHeight="1">
      <c r="B126" s="36"/>
      <c r="C126" s="85" t="s">
        <v>134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277">
        <f>BK126</f>
        <v>0</v>
      </c>
      <c r="O126" s="278"/>
      <c r="P126" s="278"/>
      <c r="Q126" s="278"/>
      <c r="R126" s="38"/>
      <c r="T126" s="84"/>
      <c r="U126" s="52"/>
      <c r="V126" s="52"/>
      <c r="W126" s="154">
        <f>W127+W219+W224+W237</f>
        <v>0</v>
      </c>
      <c r="X126" s="52"/>
      <c r="Y126" s="154">
        <f>Y127+Y219+Y224+Y237</f>
        <v>53.055427525000006</v>
      </c>
      <c r="Z126" s="52"/>
      <c r="AA126" s="155">
        <f>AA127+AA219+AA224+AA237</f>
        <v>3.7101000000000002</v>
      </c>
      <c r="AT126" s="20" t="s">
        <v>74</v>
      </c>
      <c r="AU126" s="20" t="s">
        <v>139</v>
      </c>
      <c r="BK126" s="156">
        <f>BK127+BK219+BK224+BK237</f>
        <v>0</v>
      </c>
    </row>
    <row r="127" spans="2:63" s="9" customFormat="1" ht="37.35" customHeight="1">
      <c r="B127" s="157"/>
      <c r="C127" s="158"/>
      <c r="D127" s="159" t="s">
        <v>140</v>
      </c>
      <c r="E127" s="159"/>
      <c r="F127" s="159"/>
      <c r="G127" s="159"/>
      <c r="H127" s="159"/>
      <c r="I127" s="159"/>
      <c r="J127" s="159"/>
      <c r="K127" s="159"/>
      <c r="L127" s="159"/>
      <c r="M127" s="159"/>
      <c r="N127" s="260">
        <f>BK127</f>
        <v>0</v>
      </c>
      <c r="O127" s="279"/>
      <c r="P127" s="279"/>
      <c r="Q127" s="279"/>
      <c r="R127" s="160"/>
      <c r="T127" s="161"/>
      <c r="U127" s="158"/>
      <c r="V127" s="158"/>
      <c r="W127" s="162">
        <f>W128+W144+W155+W169+W173+W185</f>
        <v>0</v>
      </c>
      <c r="X127" s="158"/>
      <c r="Y127" s="162">
        <f>Y128+Y144+Y155+Y169+Y173+Y185</f>
        <v>53.053997525000007</v>
      </c>
      <c r="Z127" s="158"/>
      <c r="AA127" s="163">
        <f>AA128+AA144+AA155+AA169+AA173+AA185</f>
        <v>3.7101000000000002</v>
      </c>
      <c r="AR127" s="164" t="s">
        <v>83</v>
      </c>
      <c r="AT127" s="165" t="s">
        <v>74</v>
      </c>
      <c r="AU127" s="165" t="s">
        <v>75</v>
      </c>
      <c r="AY127" s="164" t="s">
        <v>172</v>
      </c>
      <c r="BK127" s="166">
        <f>BK128+BK144+BK155+BK169+BK173+BK185</f>
        <v>0</v>
      </c>
    </row>
    <row r="128" spans="2:63" s="9" customFormat="1" ht="19.899999999999999" customHeight="1">
      <c r="B128" s="157"/>
      <c r="C128" s="158"/>
      <c r="D128" s="167" t="s">
        <v>141</v>
      </c>
      <c r="E128" s="167"/>
      <c r="F128" s="167"/>
      <c r="G128" s="167"/>
      <c r="H128" s="167"/>
      <c r="I128" s="167"/>
      <c r="J128" s="167"/>
      <c r="K128" s="167"/>
      <c r="L128" s="167"/>
      <c r="M128" s="167"/>
      <c r="N128" s="280">
        <f>BK128</f>
        <v>0</v>
      </c>
      <c r="O128" s="281"/>
      <c r="P128" s="281"/>
      <c r="Q128" s="281"/>
      <c r="R128" s="160"/>
      <c r="T128" s="161"/>
      <c r="U128" s="158"/>
      <c r="V128" s="158"/>
      <c r="W128" s="162">
        <f>SUM(W129:W143)</f>
        <v>0</v>
      </c>
      <c r="X128" s="158"/>
      <c r="Y128" s="162">
        <f>SUM(Y129:Y143)</f>
        <v>1.506E-3</v>
      </c>
      <c r="Z128" s="158"/>
      <c r="AA128" s="163">
        <f>SUM(AA129:AA143)</f>
        <v>3.0599999999999995E-2</v>
      </c>
      <c r="AR128" s="164" t="s">
        <v>83</v>
      </c>
      <c r="AT128" s="165" t="s">
        <v>74</v>
      </c>
      <c r="AU128" s="165" t="s">
        <v>83</v>
      </c>
      <c r="AY128" s="164" t="s">
        <v>172</v>
      </c>
      <c r="BK128" s="166">
        <f>SUM(BK129:BK143)</f>
        <v>0</v>
      </c>
    </row>
    <row r="129" spans="2:65" s="1" customFormat="1" ht="16.5" customHeight="1">
      <c r="B129" s="36"/>
      <c r="C129" s="168" t="s">
        <v>83</v>
      </c>
      <c r="D129" s="168" t="s">
        <v>173</v>
      </c>
      <c r="E129" s="169" t="s">
        <v>274</v>
      </c>
      <c r="F129" s="264" t="s">
        <v>275</v>
      </c>
      <c r="G129" s="264"/>
      <c r="H129" s="264"/>
      <c r="I129" s="264"/>
      <c r="J129" s="170" t="s">
        <v>193</v>
      </c>
      <c r="K129" s="171">
        <v>0.3</v>
      </c>
      <c r="L129" s="265">
        <v>0</v>
      </c>
      <c r="M129" s="266"/>
      <c r="N129" s="267">
        <f>ROUND(L129*K129,3)</f>
        <v>0</v>
      </c>
      <c r="O129" s="267"/>
      <c r="P129" s="267"/>
      <c r="Q129" s="267"/>
      <c r="R129" s="38"/>
      <c r="T129" s="173" t="s">
        <v>21</v>
      </c>
      <c r="U129" s="45" t="s">
        <v>42</v>
      </c>
      <c r="V129" s="37"/>
      <c r="W129" s="174">
        <f>V129*K129</f>
        <v>0</v>
      </c>
      <c r="X129" s="174">
        <v>5.0200000000000002E-3</v>
      </c>
      <c r="Y129" s="174">
        <f>X129*K129</f>
        <v>1.506E-3</v>
      </c>
      <c r="Z129" s="174">
        <v>0.10199999999999999</v>
      </c>
      <c r="AA129" s="175">
        <f>Z129*K129</f>
        <v>3.0599999999999995E-2</v>
      </c>
      <c r="AR129" s="20" t="s">
        <v>177</v>
      </c>
      <c r="AT129" s="20" t="s">
        <v>173</v>
      </c>
      <c r="AU129" s="20" t="s">
        <v>151</v>
      </c>
      <c r="AY129" s="20" t="s">
        <v>172</v>
      </c>
      <c r="BE129" s="111">
        <f>IF(U129="základná",N129,0)</f>
        <v>0</v>
      </c>
      <c r="BF129" s="111">
        <f>IF(U129="znížená",N129,0)</f>
        <v>0</v>
      </c>
      <c r="BG129" s="111">
        <f>IF(U129="zákl. prenesená",N129,0)</f>
        <v>0</v>
      </c>
      <c r="BH129" s="111">
        <f>IF(U129="zníž. prenesená",N129,0)</f>
        <v>0</v>
      </c>
      <c r="BI129" s="111">
        <f>IF(U129="nulová",N129,0)</f>
        <v>0</v>
      </c>
      <c r="BJ129" s="20" t="s">
        <v>151</v>
      </c>
      <c r="BK129" s="176">
        <f>ROUND(L129*K129,3)</f>
        <v>0</v>
      </c>
      <c r="BL129" s="20" t="s">
        <v>177</v>
      </c>
      <c r="BM129" s="20" t="s">
        <v>276</v>
      </c>
    </row>
    <row r="130" spans="2:65" s="10" customFormat="1" ht="51" customHeight="1">
      <c r="B130" s="177"/>
      <c r="C130" s="178"/>
      <c r="D130" s="178"/>
      <c r="E130" s="179" t="s">
        <v>21</v>
      </c>
      <c r="F130" s="268" t="s">
        <v>277</v>
      </c>
      <c r="G130" s="269"/>
      <c r="H130" s="269"/>
      <c r="I130" s="269"/>
      <c r="J130" s="178"/>
      <c r="K130" s="179" t="s">
        <v>21</v>
      </c>
      <c r="L130" s="178"/>
      <c r="M130" s="178"/>
      <c r="N130" s="178"/>
      <c r="O130" s="178"/>
      <c r="P130" s="178"/>
      <c r="Q130" s="178"/>
      <c r="R130" s="180"/>
      <c r="T130" s="181"/>
      <c r="U130" s="178"/>
      <c r="V130" s="178"/>
      <c r="W130" s="178"/>
      <c r="X130" s="178"/>
      <c r="Y130" s="178"/>
      <c r="Z130" s="178"/>
      <c r="AA130" s="182"/>
      <c r="AT130" s="183" t="s">
        <v>180</v>
      </c>
      <c r="AU130" s="183" t="s">
        <v>151</v>
      </c>
      <c r="AV130" s="10" t="s">
        <v>83</v>
      </c>
      <c r="AW130" s="10" t="s">
        <v>6</v>
      </c>
      <c r="AX130" s="10" t="s">
        <v>75</v>
      </c>
      <c r="AY130" s="183" t="s">
        <v>172</v>
      </c>
    </row>
    <row r="131" spans="2:65" s="11" customFormat="1" ht="16.5" customHeight="1">
      <c r="B131" s="184"/>
      <c r="C131" s="185"/>
      <c r="D131" s="185"/>
      <c r="E131" s="186" t="s">
        <v>21</v>
      </c>
      <c r="F131" s="272" t="s">
        <v>278</v>
      </c>
      <c r="G131" s="273"/>
      <c r="H131" s="273"/>
      <c r="I131" s="273"/>
      <c r="J131" s="185"/>
      <c r="K131" s="187">
        <v>0.3</v>
      </c>
      <c r="L131" s="185"/>
      <c r="M131" s="185"/>
      <c r="N131" s="185"/>
      <c r="O131" s="185"/>
      <c r="P131" s="185"/>
      <c r="Q131" s="185"/>
      <c r="R131" s="188"/>
      <c r="T131" s="189"/>
      <c r="U131" s="185"/>
      <c r="V131" s="185"/>
      <c r="W131" s="185"/>
      <c r="X131" s="185"/>
      <c r="Y131" s="185"/>
      <c r="Z131" s="185"/>
      <c r="AA131" s="190"/>
      <c r="AT131" s="191" t="s">
        <v>180</v>
      </c>
      <c r="AU131" s="191" t="s">
        <v>151</v>
      </c>
      <c r="AV131" s="11" t="s">
        <v>151</v>
      </c>
      <c r="AW131" s="11" t="s">
        <v>6</v>
      </c>
      <c r="AX131" s="11" t="s">
        <v>83</v>
      </c>
      <c r="AY131" s="191" t="s">
        <v>172</v>
      </c>
    </row>
    <row r="132" spans="2:65" s="1" customFormat="1" ht="16.5" customHeight="1">
      <c r="B132" s="36"/>
      <c r="C132" s="168" t="s">
        <v>151</v>
      </c>
      <c r="D132" s="168" t="s">
        <v>173</v>
      </c>
      <c r="E132" s="169" t="s">
        <v>279</v>
      </c>
      <c r="F132" s="264" t="s">
        <v>280</v>
      </c>
      <c r="G132" s="264"/>
      <c r="H132" s="264"/>
      <c r="I132" s="264"/>
      <c r="J132" s="170" t="s">
        <v>193</v>
      </c>
      <c r="K132" s="171">
        <v>22.5</v>
      </c>
      <c r="L132" s="265">
        <v>0</v>
      </c>
      <c r="M132" s="266"/>
      <c r="N132" s="267">
        <f>ROUND(L132*K132,3)</f>
        <v>0</v>
      </c>
      <c r="O132" s="267"/>
      <c r="P132" s="267"/>
      <c r="Q132" s="267"/>
      <c r="R132" s="38"/>
      <c r="T132" s="173" t="s">
        <v>21</v>
      </c>
      <c r="U132" s="45" t="s">
        <v>42</v>
      </c>
      <c r="V132" s="37"/>
      <c r="W132" s="174">
        <f>V132*K132</f>
        <v>0</v>
      </c>
      <c r="X132" s="174">
        <v>0</v>
      </c>
      <c r="Y132" s="174">
        <f>X132*K132</f>
        <v>0</v>
      </c>
      <c r="Z132" s="174">
        <v>0</v>
      </c>
      <c r="AA132" s="175">
        <f>Z132*K132</f>
        <v>0</v>
      </c>
      <c r="AR132" s="20" t="s">
        <v>177</v>
      </c>
      <c r="AT132" s="20" t="s">
        <v>173</v>
      </c>
      <c r="AU132" s="20" t="s">
        <v>151</v>
      </c>
      <c r="AY132" s="20" t="s">
        <v>172</v>
      </c>
      <c r="BE132" s="111">
        <f>IF(U132="základná",N132,0)</f>
        <v>0</v>
      </c>
      <c r="BF132" s="111">
        <f>IF(U132="znížená",N132,0)</f>
        <v>0</v>
      </c>
      <c r="BG132" s="111">
        <f>IF(U132="zákl. prenesená",N132,0)</f>
        <v>0</v>
      </c>
      <c r="BH132" s="111">
        <f>IF(U132="zníž. prenesená",N132,0)</f>
        <v>0</v>
      </c>
      <c r="BI132" s="111">
        <f>IF(U132="nulová",N132,0)</f>
        <v>0</v>
      </c>
      <c r="BJ132" s="20" t="s">
        <v>151</v>
      </c>
      <c r="BK132" s="176">
        <f>ROUND(L132*K132,3)</f>
        <v>0</v>
      </c>
      <c r="BL132" s="20" t="s">
        <v>177</v>
      </c>
      <c r="BM132" s="20" t="s">
        <v>281</v>
      </c>
    </row>
    <row r="133" spans="2:65" s="10" customFormat="1" ht="38.25" customHeight="1">
      <c r="B133" s="177"/>
      <c r="C133" s="178"/>
      <c r="D133" s="178"/>
      <c r="E133" s="179" t="s">
        <v>21</v>
      </c>
      <c r="F133" s="268" t="s">
        <v>282</v>
      </c>
      <c r="G133" s="269"/>
      <c r="H133" s="269"/>
      <c r="I133" s="269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0" customFormat="1" ht="51" customHeight="1">
      <c r="B134" s="177"/>
      <c r="C134" s="178"/>
      <c r="D134" s="178"/>
      <c r="E134" s="179" t="s">
        <v>21</v>
      </c>
      <c r="F134" s="270" t="s">
        <v>283</v>
      </c>
      <c r="G134" s="271"/>
      <c r="H134" s="271"/>
      <c r="I134" s="271"/>
      <c r="J134" s="178"/>
      <c r="K134" s="179" t="s">
        <v>21</v>
      </c>
      <c r="L134" s="178"/>
      <c r="M134" s="178"/>
      <c r="N134" s="178"/>
      <c r="O134" s="178"/>
      <c r="P134" s="178"/>
      <c r="Q134" s="178"/>
      <c r="R134" s="180"/>
      <c r="T134" s="181"/>
      <c r="U134" s="178"/>
      <c r="V134" s="178"/>
      <c r="W134" s="178"/>
      <c r="X134" s="178"/>
      <c r="Y134" s="178"/>
      <c r="Z134" s="178"/>
      <c r="AA134" s="182"/>
      <c r="AT134" s="183" t="s">
        <v>180</v>
      </c>
      <c r="AU134" s="183" t="s">
        <v>151</v>
      </c>
      <c r="AV134" s="10" t="s">
        <v>83</v>
      </c>
      <c r="AW134" s="10" t="s">
        <v>6</v>
      </c>
      <c r="AX134" s="10" t="s">
        <v>75</v>
      </c>
      <c r="AY134" s="183" t="s">
        <v>172</v>
      </c>
    </row>
    <row r="135" spans="2:65" s="11" customFormat="1" ht="16.5" customHeight="1">
      <c r="B135" s="184"/>
      <c r="C135" s="185"/>
      <c r="D135" s="185"/>
      <c r="E135" s="186" t="s">
        <v>21</v>
      </c>
      <c r="F135" s="272" t="s">
        <v>284</v>
      </c>
      <c r="G135" s="273"/>
      <c r="H135" s="273"/>
      <c r="I135" s="273"/>
      <c r="J135" s="185"/>
      <c r="K135" s="187">
        <v>22.5</v>
      </c>
      <c r="L135" s="185"/>
      <c r="M135" s="185"/>
      <c r="N135" s="185"/>
      <c r="O135" s="185"/>
      <c r="P135" s="185"/>
      <c r="Q135" s="185"/>
      <c r="R135" s="188"/>
      <c r="T135" s="189"/>
      <c r="U135" s="185"/>
      <c r="V135" s="185"/>
      <c r="W135" s="185"/>
      <c r="X135" s="185"/>
      <c r="Y135" s="185"/>
      <c r="Z135" s="185"/>
      <c r="AA135" s="190"/>
      <c r="AT135" s="191" t="s">
        <v>180</v>
      </c>
      <c r="AU135" s="191" t="s">
        <v>151</v>
      </c>
      <c r="AV135" s="11" t="s">
        <v>151</v>
      </c>
      <c r="AW135" s="11" t="s">
        <v>6</v>
      </c>
      <c r="AX135" s="11" t="s">
        <v>83</v>
      </c>
      <c r="AY135" s="191" t="s">
        <v>172</v>
      </c>
    </row>
    <row r="136" spans="2:65" s="1" customFormat="1" ht="16.5" customHeight="1">
      <c r="B136" s="36"/>
      <c r="C136" s="168" t="s">
        <v>190</v>
      </c>
      <c r="D136" s="168" t="s">
        <v>173</v>
      </c>
      <c r="E136" s="169" t="s">
        <v>174</v>
      </c>
      <c r="F136" s="264" t="s">
        <v>175</v>
      </c>
      <c r="G136" s="264"/>
      <c r="H136" s="264"/>
      <c r="I136" s="264"/>
      <c r="J136" s="170" t="s">
        <v>176</v>
      </c>
      <c r="K136" s="171">
        <v>179.7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0</v>
      </c>
      <c r="Y136" s="174">
        <f>X136*K136</f>
        <v>0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178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179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25.5" customHeight="1">
      <c r="B138" s="177"/>
      <c r="C138" s="178"/>
      <c r="D138" s="178"/>
      <c r="E138" s="179" t="s">
        <v>21</v>
      </c>
      <c r="F138" s="270" t="s">
        <v>181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285</v>
      </c>
      <c r="G139" s="273"/>
      <c r="H139" s="273"/>
      <c r="I139" s="273"/>
      <c r="J139" s="185"/>
      <c r="K139" s="187">
        <v>179.7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16.5" customHeight="1">
      <c r="B140" s="36"/>
      <c r="C140" s="168" t="s">
        <v>177</v>
      </c>
      <c r="D140" s="168" t="s">
        <v>173</v>
      </c>
      <c r="E140" s="169" t="s">
        <v>286</v>
      </c>
      <c r="F140" s="264" t="s">
        <v>287</v>
      </c>
      <c r="G140" s="264"/>
      <c r="H140" s="264"/>
      <c r="I140" s="264"/>
      <c r="J140" s="170" t="s">
        <v>193</v>
      </c>
      <c r="K140" s="171">
        <v>22.5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288</v>
      </c>
    </row>
    <row r="141" spans="2:65" s="10" customFormat="1" ht="51" customHeight="1">
      <c r="B141" s="177"/>
      <c r="C141" s="178"/>
      <c r="D141" s="178"/>
      <c r="E141" s="179" t="s">
        <v>21</v>
      </c>
      <c r="F141" s="268" t="s">
        <v>289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0" customFormat="1" ht="16.5" customHeight="1">
      <c r="B142" s="177"/>
      <c r="C142" s="178"/>
      <c r="D142" s="178"/>
      <c r="E142" s="179" t="s">
        <v>21</v>
      </c>
      <c r="F142" s="270" t="s">
        <v>290</v>
      </c>
      <c r="G142" s="271"/>
      <c r="H142" s="271"/>
      <c r="I142" s="271"/>
      <c r="J142" s="178"/>
      <c r="K142" s="179" t="s">
        <v>21</v>
      </c>
      <c r="L142" s="178"/>
      <c r="M142" s="178"/>
      <c r="N142" s="178"/>
      <c r="O142" s="178"/>
      <c r="P142" s="178"/>
      <c r="Q142" s="178"/>
      <c r="R142" s="180"/>
      <c r="T142" s="181"/>
      <c r="U142" s="178"/>
      <c r="V142" s="178"/>
      <c r="W142" s="178"/>
      <c r="X142" s="178"/>
      <c r="Y142" s="178"/>
      <c r="Z142" s="178"/>
      <c r="AA142" s="182"/>
      <c r="AT142" s="183" t="s">
        <v>180</v>
      </c>
      <c r="AU142" s="183" t="s">
        <v>151</v>
      </c>
      <c r="AV142" s="10" t="s">
        <v>83</v>
      </c>
      <c r="AW142" s="10" t="s">
        <v>6</v>
      </c>
      <c r="AX142" s="10" t="s">
        <v>75</v>
      </c>
      <c r="AY142" s="183" t="s">
        <v>172</v>
      </c>
    </row>
    <row r="143" spans="2:65" s="11" customFormat="1" ht="16.5" customHeight="1">
      <c r="B143" s="184"/>
      <c r="C143" s="185"/>
      <c r="D143" s="185"/>
      <c r="E143" s="186" t="s">
        <v>21</v>
      </c>
      <c r="F143" s="272" t="s">
        <v>284</v>
      </c>
      <c r="G143" s="273"/>
      <c r="H143" s="273"/>
      <c r="I143" s="273"/>
      <c r="J143" s="185"/>
      <c r="K143" s="187">
        <v>22.5</v>
      </c>
      <c r="L143" s="185"/>
      <c r="M143" s="185"/>
      <c r="N143" s="185"/>
      <c r="O143" s="185"/>
      <c r="P143" s="185"/>
      <c r="Q143" s="185"/>
      <c r="R143" s="188"/>
      <c r="T143" s="189"/>
      <c r="U143" s="185"/>
      <c r="V143" s="185"/>
      <c r="W143" s="185"/>
      <c r="X143" s="185"/>
      <c r="Y143" s="185"/>
      <c r="Z143" s="185"/>
      <c r="AA143" s="190"/>
      <c r="AT143" s="191" t="s">
        <v>180</v>
      </c>
      <c r="AU143" s="191" t="s">
        <v>151</v>
      </c>
      <c r="AV143" s="11" t="s">
        <v>151</v>
      </c>
      <c r="AW143" s="11" t="s">
        <v>6</v>
      </c>
      <c r="AX143" s="11" t="s">
        <v>83</v>
      </c>
      <c r="AY143" s="191" t="s">
        <v>172</v>
      </c>
    </row>
    <row r="144" spans="2:65" s="9" customFormat="1" ht="29.85" customHeight="1">
      <c r="B144" s="157"/>
      <c r="C144" s="158"/>
      <c r="D144" s="167" t="s">
        <v>271</v>
      </c>
      <c r="E144" s="167"/>
      <c r="F144" s="167"/>
      <c r="G144" s="167"/>
      <c r="H144" s="167"/>
      <c r="I144" s="167"/>
      <c r="J144" s="167"/>
      <c r="K144" s="167"/>
      <c r="L144" s="167"/>
      <c r="M144" s="167"/>
      <c r="N144" s="280">
        <f>BK144</f>
        <v>0</v>
      </c>
      <c r="O144" s="281"/>
      <c r="P144" s="281"/>
      <c r="Q144" s="281"/>
      <c r="R144" s="160"/>
      <c r="T144" s="161"/>
      <c r="U144" s="158"/>
      <c r="V144" s="158"/>
      <c r="W144" s="162">
        <f>SUM(W145:W154)</f>
        <v>0</v>
      </c>
      <c r="X144" s="158"/>
      <c r="Y144" s="162">
        <f>SUM(Y145:Y154)</f>
        <v>7.3333095999999998</v>
      </c>
      <c r="Z144" s="158"/>
      <c r="AA144" s="163">
        <f>SUM(AA145:AA154)</f>
        <v>0</v>
      </c>
      <c r="AR144" s="164" t="s">
        <v>83</v>
      </c>
      <c r="AT144" s="165" t="s">
        <v>74</v>
      </c>
      <c r="AU144" s="165" t="s">
        <v>83</v>
      </c>
      <c r="AY144" s="164" t="s">
        <v>172</v>
      </c>
      <c r="BK144" s="166">
        <f>SUM(BK145:BK154)</f>
        <v>0</v>
      </c>
    </row>
    <row r="145" spans="2:65" s="1" customFormat="1" ht="16.5" customHeight="1">
      <c r="B145" s="36"/>
      <c r="C145" s="168" t="s">
        <v>203</v>
      </c>
      <c r="D145" s="168" t="s">
        <v>173</v>
      </c>
      <c r="E145" s="169" t="s">
        <v>291</v>
      </c>
      <c r="F145" s="264" t="s">
        <v>292</v>
      </c>
      <c r="G145" s="264"/>
      <c r="H145" s="264"/>
      <c r="I145" s="264"/>
      <c r="J145" s="170" t="s">
        <v>185</v>
      </c>
      <c r="K145" s="171">
        <v>5.2</v>
      </c>
      <c r="L145" s="265">
        <v>0</v>
      </c>
      <c r="M145" s="266"/>
      <c r="N145" s="267">
        <f>ROUND(L145*K145,3)</f>
        <v>0</v>
      </c>
      <c r="O145" s="267"/>
      <c r="P145" s="267"/>
      <c r="Q145" s="267"/>
      <c r="R145" s="38"/>
      <c r="T145" s="173" t="s">
        <v>21</v>
      </c>
      <c r="U145" s="45" t="s">
        <v>42</v>
      </c>
      <c r="V145" s="37"/>
      <c r="W145" s="174">
        <f>V145*K145</f>
        <v>0</v>
      </c>
      <c r="X145" s="174">
        <v>4.2000000000000002E-4</v>
      </c>
      <c r="Y145" s="174">
        <f>X145*K145</f>
        <v>2.1840000000000002E-3</v>
      </c>
      <c r="Z145" s="174">
        <v>0</v>
      </c>
      <c r="AA145" s="175">
        <f>Z145*K145</f>
        <v>0</v>
      </c>
      <c r="AR145" s="20" t="s">
        <v>177</v>
      </c>
      <c r="AT145" s="20" t="s">
        <v>173</v>
      </c>
      <c r="AU145" s="20" t="s">
        <v>151</v>
      </c>
      <c r="AY145" s="20" t="s">
        <v>172</v>
      </c>
      <c r="BE145" s="111">
        <f>IF(U145="základná",N145,0)</f>
        <v>0</v>
      </c>
      <c r="BF145" s="111">
        <f>IF(U145="znížená",N145,0)</f>
        <v>0</v>
      </c>
      <c r="BG145" s="111">
        <f>IF(U145="zákl. prenesená",N145,0)</f>
        <v>0</v>
      </c>
      <c r="BH145" s="111">
        <f>IF(U145="zníž. prenesená",N145,0)</f>
        <v>0</v>
      </c>
      <c r="BI145" s="111">
        <f>IF(U145="nulová",N145,0)</f>
        <v>0</v>
      </c>
      <c r="BJ145" s="20" t="s">
        <v>151</v>
      </c>
      <c r="BK145" s="176">
        <f>ROUND(L145*K145,3)</f>
        <v>0</v>
      </c>
      <c r="BL145" s="20" t="s">
        <v>177</v>
      </c>
      <c r="BM145" s="20" t="s">
        <v>293</v>
      </c>
    </row>
    <row r="146" spans="2:65" s="10" customFormat="1" ht="25.5" customHeight="1">
      <c r="B146" s="177"/>
      <c r="C146" s="178"/>
      <c r="D146" s="178"/>
      <c r="E146" s="179" t="s">
        <v>21</v>
      </c>
      <c r="F146" s="268" t="s">
        <v>294</v>
      </c>
      <c r="G146" s="269"/>
      <c r="H146" s="269"/>
      <c r="I146" s="269"/>
      <c r="J146" s="178"/>
      <c r="K146" s="179" t="s">
        <v>21</v>
      </c>
      <c r="L146" s="178"/>
      <c r="M146" s="178"/>
      <c r="N146" s="178"/>
      <c r="O146" s="178"/>
      <c r="P146" s="178"/>
      <c r="Q146" s="178"/>
      <c r="R146" s="180"/>
      <c r="T146" s="181"/>
      <c r="U146" s="178"/>
      <c r="V146" s="178"/>
      <c r="W146" s="178"/>
      <c r="X146" s="178"/>
      <c r="Y146" s="178"/>
      <c r="Z146" s="178"/>
      <c r="AA146" s="182"/>
      <c r="AT146" s="183" t="s">
        <v>180</v>
      </c>
      <c r="AU146" s="183" t="s">
        <v>151</v>
      </c>
      <c r="AV146" s="10" t="s">
        <v>83</v>
      </c>
      <c r="AW146" s="10" t="s">
        <v>6</v>
      </c>
      <c r="AX146" s="10" t="s">
        <v>75</v>
      </c>
      <c r="AY146" s="183" t="s">
        <v>172</v>
      </c>
    </row>
    <row r="147" spans="2:65" s="11" customFormat="1" ht="16.5" customHeight="1">
      <c r="B147" s="184"/>
      <c r="C147" s="185"/>
      <c r="D147" s="185"/>
      <c r="E147" s="186" t="s">
        <v>21</v>
      </c>
      <c r="F147" s="272" t="s">
        <v>295</v>
      </c>
      <c r="G147" s="273"/>
      <c r="H147" s="273"/>
      <c r="I147" s="273"/>
      <c r="J147" s="185"/>
      <c r="K147" s="187">
        <v>5.2</v>
      </c>
      <c r="L147" s="185"/>
      <c r="M147" s="185"/>
      <c r="N147" s="185"/>
      <c r="O147" s="185"/>
      <c r="P147" s="185"/>
      <c r="Q147" s="185"/>
      <c r="R147" s="188"/>
      <c r="T147" s="189"/>
      <c r="U147" s="185"/>
      <c r="V147" s="185"/>
      <c r="W147" s="185"/>
      <c r="X147" s="185"/>
      <c r="Y147" s="185"/>
      <c r="Z147" s="185"/>
      <c r="AA147" s="190"/>
      <c r="AT147" s="191" t="s">
        <v>180</v>
      </c>
      <c r="AU147" s="191" t="s">
        <v>151</v>
      </c>
      <c r="AV147" s="11" t="s">
        <v>151</v>
      </c>
      <c r="AW147" s="11" t="s">
        <v>6</v>
      </c>
      <c r="AX147" s="11" t="s">
        <v>83</v>
      </c>
      <c r="AY147" s="191" t="s">
        <v>172</v>
      </c>
    </row>
    <row r="148" spans="2:65" s="1" customFormat="1" ht="16.5" customHeight="1">
      <c r="B148" s="36"/>
      <c r="C148" s="168" t="s">
        <v>209</v>
      </c>
      <c r="D148" s="168" t="s">
        <v>173</v>
      </c>
      <c r="E148" s="169" t="s">
        <v>296</v>
      </c>
      <c r="F148" s="264" t="s">
        <v>297</v>
      </c>
      <c r="G148" s="264"/>
      <c r="H148" s="264"/>
      <c r="I148" s="264"/>
      <c r="J148" s="170" t="s">
        <v>176</v>
      </c>
      <c r="K148" s="171">
        <v>94.1</v>
      </c>
      <c r="L148" s="265">
        <v>0</v>
      </c>
      <c r="M148" s="266"/>
      <c r="N148" s="267">
        <f>ROUND(L148*K148,3)</f>
        <v>0</v>
      </c>
      <c r="O148" s="267"/>
      <c r="P148" s="267"/>
      <c r="Q148" s="267"/>
      <c r="R148" s="38"/>
      <c r="T148" s="173" t="s">
        <v>21</v>
      </c>
      <c r="U148" s="45" t="s">
        <v>42</v>
      </c>
      <c r="V148" s="37"/>
      <c r="W148" s="174">
        <f>V148*K148</f>
        <v>0</v>
      </c>
      <c r="X148" s="174">
        <v>1.4999999999999999E-4</v>
      </c>
      <c r="Y148" s="174">
        <f>X148*K148</f>
        <v>1.4114999999999997E-2</v>
      </c>
      <c r="Z148" s="174">
        <v>0</v>
      </c>
      <c r="AA148" s="175">
        <f>Z148*K148</f>
        <v>0</v>
      </c>
      <c r="AR148" s="20" t="s">
        <v>177</v>
      </c>
      <c r="AT148" s="20" t="s">
        <v>173</v>
      </c>
      <c r="AU148" s="20" t="s">
        <v>151</v>
      </c>
      <c r="AY148" s="20" t="s">
        <v>172</v>
      </c>
      <c r="BE148" s="111">
        <f>IF(U148="základná",N148,0)</f>
        <v>0</v>
      </c>
      <c r="BF148" s="111">
        <f>IF(U148="znížená",N148,0)</f>
        <v>0</v>
      </c>
      <c r="BG148" s="111">
        <f>IF(U148="zákl. prenesená",N148,0)</f>
        <v>0</v>
      </c>
      <c r="BH148" s="111">
        <f>IF(U148="zníž. prenesená",N148,0)</f>
        <v>0</v>
      </c>
      <c r="BI148" s="111">
        <f>IF(U148="nulová",N148,0)</f>
        <v>0</v>
      </c>
      <c r="BJ148" s="20" t="s">
        <v>151</v>
      </c>
      <c r="BK148" s="176">
        <f>ROUND(L148*K148,3)</f>
        <v>0</v>
      </c>
      <c r="BL148" s="20" t="s">
        <v>177</v>
      </c>
      <c r="BM148" s="20" t="s">
        <v>298</v>
      </c>
    </row>
    <row r="149" spans="2:65" s="10" customFormat="1" ht="38.25" customHeight="1">
      <c r="B149" s="177"/>
      <c r="C149" s="178"/>
      <c r="D149" s="178"/>
      <c r="E149" s="179" t="s">
        <v>21</v>
      </c>
      <c r="F149" s="268" t="s">
        <v>299</v>
      </c>
      <c r="G149" s="269"/>
      <c r="H149" s="269"/>
      <c r="I149" s="269"/>
      <c r="J149" s="178"/>
      <c r="K149" s="179" t="s">
        <v>21</v>
      </c>
      <c r="L149" s="178"/>
      <c r="M149" s="178"/>
      <c r="N149" s="178"/>
      <c r="O149" s="178"/>
      <c r="P149" s="178"/>
      <c r="Q149" s="178"/>
      <c r="R149" s="180"/>
      <c r="T149" s="181"/>
      <c r="U149" s="178"/>
      <c r="V149" s="178"/>
      <c r="W149" s="178"/>
      <c r="X149" s="178"/>
      <c r="Y149" s="178"/>
      <c r="Z149" s="178"/>
      <c r="AA149" s="182"/>
      <c r="AT149" s="183" t="s">
        <v>180</v>
      </c>
      <c r="AU149" s="183" t="s">
        <v>151</v>
      </c>
      <c r="AV149" s="10" t="s">
        <v>83</v>
      </c>
      <c r="AW149" s="10" t="s">
        <v>6</v>
      </c>
      <c r="AX149" s="10" t="s">
        <v>75</v>
      </c>
      <c r="AY149" s="183" t="s">
        <v>172</v>
      </c>
    </row>
    <row r="150" spans="2:65" s="11" customFormat="1" ht="16.5" customHeight="1">
      <c r="B150" s="184"/>
      <c r="C150" s="185"/>
      <c r="D150" s="185"/>
      <c r="E150" s="186" t="s">
        <v>21</v>
      </c>
      <c r="F150" s="272" t="s">
        <v>300</v>
      </c>
      <c r="G150" s="273"/>
      <c r="H150" s="273"/>
      <c r="I150" s="273"/>
      <c r="J150" s="185"/>
      <c r="K150" s="187">
        <v>94.1</v>
      </c>
      <c r="L150" s="185"/>
      <c r="M150" s="185"/>
      <c r="N150" s="185"/>
      <c r="O150" s="185"/>
      <c r="P150" s="185"/>
      <c r="Q150" s="185"/>
      <c r="R150" s="188"/>
      <c r="T150" s="189"/>
      <c r="U150" s="185"/>
      <c r="V150" s="185"/>
      <c r="W150" s="185"/>
      <c r="X150" s="185"/>
      <c r="Y150" s="185"/>
      <c r="Z150" s="185"/>
      <c r="AA150" s="190"/>
      <c r="AT150" s="191" t="s">
        <v>180</v>
      </c>
      <c r="AU150" s="191" t="s">
        <v>151</v>
      </c>
      <c r="AV150" s="11" t="s">
        <v>151</v>
      </c>
      <c r="AW150" s="11" t="s">
        <v>6</v>
      </c>
      <c r="AX150" s="11" t="s">
        <v>83</v>
      </c>
      <c r="AY150" s="191" t="s">
        <v>172</v>
      </c>
    </row>
    <row r="151" spans="2:65" s="1" customFormat="1" ht="38.25" customHeight="1">
      <c r="B151" s="36"/>
      <c r="C151" s="168" t="s">
        <v>216</v>
      </c>
      <c r="D151" s="168" t="s">
        <v>173</v>
      </c>
      <c r="E151" s="169" t="s">
        <v>301</v>
      </c>
      <c r="F151" s="264" t="s">
        <v>302</v>
      </c>
      <c r="G151" s="264"/>
      <c r="H151" s="264"/>
      <c r="I151" s="264"/>
      <c r="J151" s="170" t="s">
        <v>193</v>
      </c>
      <c r="K151" s="171">
        <v>2.8</v>
      </c>
      <c r="L151" s="265">
        <v>0</v>
      </c>
      <c r="M151" s="266"/>
      <c r="N151" s="267">
        <f>ROUND(L151*K151,3)</f>
        <v>0</v>
      </c>
      <c r="O151" s="267"/>
      <c r="P151" s="267"/>
      <c r="Q151" s="267"/>
      <c r="R151" s="38"/>
      <c r="T151" s="173" t="s">
        <v>21</v>
      </c>
      <c r="U151" s="45" t="s">
        <v>42</v>
      </c>
      <c r="V151" s="37"/>
      <c r="W151" s="174">
        <f>V151*K151</f>
        <v>0</v>
      </c>
      <c r="X151" s="174">
        <v>2.5719500000000002</v>
      </c>
      <c r="Y151" s="174">
        <f>X151*K151</f>
        <v>7.20146</v>
      </c>
      <c r="Z151" s="174">
        <v>0</v>
      </c>
      <c r="AA151" s="175">
        <f>Z151*K151</f>
        <v>0</v>
      </c>
      <c r="AR151" s="20" t="s">
        <v>177</v>
      </c>
      <c r="AT151" s="20" t="s">
        <v>173</v>
      </c>
      <c r="AU151" s="20" t="s">
        <v>151</v>
      </c>
      <c r="AY151" s="20" t="s">
        <v>172</v>
      </c>
      <c r="BE151" s="111">
        <f>IF(U151="základná",N151,0)</f>
        <v>0</v>
      </c>
      <c r="BF151" s="111">
        <f>IF(U151="znížená",N151,0)</f>
        <v>0</v>
      </c>
      <c r="BG151" s="111">
        <f>IF(U151="zákl. prenesená",N151,0)</f>
        <v>0</v>
      </c>
      <c r="BH151" s="111">
        <f>IF(U151="zníž. prenesená",N151,0)</f>
        <v>0</v>
      </c>
      <c r="BI151" s="111">
        <f>IF(U151="nulová",N151,0)</f>
        <v>0</v>
      </c>
      <c r="BJ151" s="20" t="s">
        <v>151</v>
      </c>
      <c r="BK151" s="176">
        <f>ROUND(L151*K151,3)</f>
        <v>0</v>
      </c>
      <c r="BL151" s="20" t="s">
        <v>177</v>
      </c>
      <c r="BM151" s="20" t="s">
        <v>303</v>
      </c>
    </row>
    <row r="152" spans="2:65" s="10" customFormat="1" ht="16.5" customHeight="1">
      <c r="B152" s="177"/>
      <c r="C152" s="178"/>
      <c r="D152" s="178"/>
      <c r="E152" s="179" t="s">
        <v>21</v>
      </c>
      <c r="F152" s="268" t="s">
        <v>304</v>
      </c>
      <c r="G152" s="269"/>
      <c r="H152" s="269"/>
      <c r="I152" s="269"/>
      <c r="J152" s="178"/>
      <c r="K152" s="179" t="s">
        <v>21</v>
      </c>
      <c r="L152" s="178"/>
      <c r="M152" s="178"/>
      <c r="N152" s="178"/>
      <c r="O152" s="178"/>
      <c r="P152" s="178"/>
      <c r="Q152" s="178"/>
      <c r="R152" s="180"/>
      <c r="T152" s="181"/>
      <c r="U152" s="178"/>
      <c r="V152" s="178"/>
      <c r="W152" s="178"/>
      <c r="X152" s="178"/>
      <c r="Y152" s="178"/>
      <c r="Z152" s="178"/>
      <c r="AA152" s="182"/>
      <c r="AT152" s="183" t="s">
        <v>180</v>
      </c>
      <c r="AU152" s="183" t="s">
        <v>151</v>
      </c>
      <c r="AV152" s="10" t="s">
        <v>83</v>
      </c>
      <c r="AW152" s="10" t="s">
        <v>6</v>
      </c>
      <c r="AX152" s="10" t="s">
        <v>75</v>
      </c>
      <c r="AY152" s="183" t="s">
        <v>172</v>
      </c>
    </row>
    <row r="153" spans="2:65" s="11" customFormat="1" ht="16.5" customHeight="1">
      <c r="B153" s="184"/>
      <c r="C153" s="185"/>
      <c r="D153" s="185"/>
      <c r="E153" s="186" t="s">
        <v>21</v>
      </c>
      <c r="F153" s="272" t="s">
        <v>305</v>
      </c>
      <c r="G153" s="273"/>
      <c r="H153" s="273"/>
      <c r="I153" s="273"/>
      <c r="J153" s="185"/>
      <c r="K153" s="187">
        <v>2.8</v>
      </c>
      <c r="L153" s="185"/>
      <c r="M153" s="185"/>
      <c r="N153" s="185"/>
      <c r="O153" s="185"/>
      <c r="P153" s="185"/>
      <c r="Q153" s="185"/>
      <c r="R153" s="188"/>
      <c r="T153" s="189"/>
      <c r="U153" s="185"/>
      <c r="V153" s="185"/>
      <c r="W153" s="185"/>
      <c r="X153" s="185"/>
      <c r="Y153" s="185"/>
      <c r="Z153" s="185"/>
      <c r="AA153" s="190"/>
      <c r="AT153" s="191" t="s">
        <v>180</v>
      </c>
      <c r="AU153" s="191" t="s">
        <v>151</v>
      </c>
      <c r="AV153" s="11" t="s">
        <v>151</v>
      </c>
      <c r="AW153" s="11" t="s">
        <v>6</v>
      </c>
      <c r="AX153" s="11" t="s">
        <v>83</v>
      </c>
      <c r="AY153" s="191" t="s">
        <v>172</v>
      </c>
    </row>
    <row r="154" spans="2:65" s="1" customFormat="1" ht="38.25" customHeight="1">
      <c r="B154" s="36"/>
      <c r="C154" s="168" t="s">
        <v>222</v>
      </c>
      <c r="D154" s="168" t="s">
        <v>173</v>
      </c>
      <c r="E154" s="169" t="s">
        <v>306</v>
      </c>
      <c r="F154" s="264" t="s">
        <v>307</v>
      </c>
      <c r="G154" s="264"/>
      <c r="H154" s="264"/>
      <c r="I154" s="264"/>
      <c r="J154" s="170" t="s">
        <v>308</v>
      </c>
      <c r="K154" s="171">
        <v>0.11</v>
      </c>
      <c r="L154" s="265">
        <v>0</v>
      </c>
      <c r="M154" s="266"/>
      <c r="N154" s="267">
        <f>ROUND(L154*K154,3)</f>
        <v>0</v>
      </c>
      <c r="O154" s="267"/>
      <c r="P154" s="267"/>
      <c r="Q154" s="267"/>
      <c r="R154" s="38"/>
      <c r="T154" s="173" t="s">
        <v>21</v>
      </c>
      <c r="U154" s="45" t="s">
        <v>42</v>
      </c>
      <c r="V154" s="37"/>
      <c r="W154" s="174">
        <f>V154*K154</f>
        <v>0</v>
      </c>
      <c r="X154" s="174">
        <v>1.0504599999999999</v>
      </c>
      <c r="Y154" s="174">
        <f>X154*K154</f>
        <v>0.11555059999999999</v>
      </c>
      <c r="Z154" s="174">
        <v>0</v>
      </c>
      <c r="AA154" s="175">
        <f>Z154*K154</f>
        <v>0</v>
      </c>
      <c r="AR154" s="20" t="s">
        <v>177</v>
      </c>
      <c r="AT154" s="20" t="s">
        <v>173</v>
      </c>
      <c r="AU154" s="20" t="s">
        <v>151</v>
      </c>
      <c r="AY154" s="20" t="s">
        <v>172</v>
      </c>
      <c r="BE154" s="111">
        <f>IF(U154="základná",N154,0)</f>
        <v>0</v>
      </c>
      <c r="BF154" s="111">
        <f>IF(U154="znížená",N154,0)</f>
        <v>0</v>
      </c>
      <c r="BG154" s="111">
        <f>IF(U154="zákl. prenesená",N154,0)</f>
        <v>0</v>
      </c>
      <c r="BH154" s="111">
        <f>IF(U154="zníž. prenesená",N154,0)</f>
        <v>0</v>
      </c>
      <c r="BI154" s="111">
        <f>IF(U154="nulová",N154,0)</f>
        <v>0</v>
      </c>
      <c r="BJ154" s="20" t="s">
        <v>151</v>
      </c>
      <c r="BK154" s="176">
        <f>ROUND(L154*K154,3)</f>
        <v>0</v>
      </c>
      <c r="BL154" s="20" t="s">
        <v>177</v>
      </c>
      <c r="BM154" s="20" t="s">
        <v>309</v>
      </c>
    </row>
    <row r="155" spans="2:65" s="9" customFormat="1" ht="29.85" customHeight="1">
      <c r="B155" s="157"/>
      <c r="C155" s="158"/>
      <c r="D155" s="167" t="s">
        <v>142</v>
      </c>
      <c r="E155" s="167"/>
      <c r="F155" s="167"/>
      <c r="G155" s="167"/>
      <c r="H155" s="167"/>
      <c r="I155" s="167"/>
      <c r="J155" s="167"/>
      <c r="K155" s="167"/>
      <c r="L155" s="167"/>
      <c r="M155" s="167"/>
      <c r="N155" s="285">
        <f>BK155</f>
        <v>0</v>
      </c>
      <c r="O155" s="286"/>
      <c r="P155" s="286"/>
      <c r="Q155" s="286"/>
      <c r="R155" s="160"/>
      <c r="T155" s="161"/>
      <c r="U155" s="158"/>
      <c r="V155" s="158"/>
      <c r="W155" s="162">
        <f>SUM(W156:W168)</f>
        <v>0</v>
      </c>
      <c r="X155" s="158"/>
      <c r="Y155" s="162">
        <f>SUM(Y156:Y168)</f>
        <v>11.667180925000002</v>
      </c>
      <c r="Z155" s="158"/>
      <c r="AA155" s="163">
        <f>SUM(AA156:AA168)</f>
        <v>0</v>
      </c>
      <c r="AR155" s="164" t="s">
        <v>83</v>
      </c>
      <c r="AT155" s="165" t="s">
        <v>74</v>
      </c>
      <c r="AU155" s="165" t="s">
        <v>83</v>
      </c>
      <c r="AY155" s="164" t="s">
        <v>172</v>
      </c>
      <c r="BK155" s="166">
        <f>SUM(BK156:BK168)</f>
        <v>0</v>
      </c>
    </row>
    <row r="156" spans="2:65" s="1" customFormat="1" ht="25.5" customHeight="1">
      <c r="B156" s="36"/>
      <c r="C156" s="168" t="s">
        <v>228</v>
      </c>
      <c r="D156" s="168" t="s">
        <v>173</v>
      </c>
      <c r="E156" s="169" t="s">
        <v>310</v>
      </c>
      <c r="F156" s="264" t="s">
        <v>311</v>
      </c>
      <c r="G156" s="264"/>
      <c r="H156" s="264"/>
      <c r="I156" s="264"/>
      <c r="J156" s="170" t="s">
        <v>193</v>
      </c>
      <c r="K156" s="171">
        <v>1.6</v>
      </c>
      <c r="L156" s="265">
        <v>0</v>
      </c>
      <c r="M156" s="266"/>
      <c r="N156" s="267">
        <f>ROUND(L156*K156,3)</f>
        <v>0</v>
      </c>
      <c r="O156" s="267"/>
      <c r="P156" s="267"/>
      <c r="Q156" s="267"/>
      <c r="R156" s="38"/>
      <c r="T156" s="173" t="s">
        <v>21</v>
      </c>
      <c r="U156" s="45" t="s">
        <v>42</v>
      </c>
      <c r="V156" s="37"/>
      <c r="W156" s="174">
        <f>V156*K156</f>
        <v>0</v>
      </c>
      <c r="X156" s="174">
        <v>2.7855500000000002</v>
      </c>
      <c r="Y156" s="174">
        <f>X156*K156</f>
        <v>4.4568800000000008</v>
      </c>
      <c r="Z156" s="174">
        <v>0</v>
      </c>
      <c r="AA156" s="175">
        <f>Z156*K156</f>
        <v>0</v>
      </c>
      <c r="AR156" s="20" t="s">
        <v>177</v>
      </c>
      <c r="AT156" s="20" t="s">
        <v>173</v>
      </c>
      <c r="AU156" s="20" t="s">
        <v>151</v>
      </c>
      <c r="AY156" s="20" t="s">
        <v>172</v>
      </c>
      <c r="BE156" s="111">
        <f>IF(U156="základná",N156,0)</f>
        <v>0</v>
      </c>
      <c r="BF156" s="111">
        <f>IF(U156="znížená",N156,0)</f>
        <v>0</v>
      </c>
      <c r="BG156" s="111">
        <f>IF(U156="zákl. prenesená",N156,0)</f>
        <v>0</v>
      </c>
      <c r="BH156" s="111">
        <f>IF(U156="zníž. prenesená",N156,0)</f>
        <v>0</v>
      </c>
      <c r="BI156" s="111">
        <f>IF(U156="nulová",N156,0)</f>
        <v>0</v>
      </c>
      <c r="BJ156" s="20" t="s">
        <v>151</v>
      </c>
      <c r="BK156" s="176">
        <f>ROUND(L156*K156,3)</f>
        <v>0</v>
      </c>
      <c r="BL156" s="20" t="s">
        <v>177</v>
      </c>
      <c r="BM156" s="20" t="s">
        <v>312</v>
      </c>
    </row>
    <row r="157" spans="2:65" s="10" customFormat="1" ht="51" customHeight="1">
      <c r="B157" s="177"/>
      <c r="C157" s="178"/>
      <c r="D157" s="178"/>
      <c r="E157" s="179" t="s">
        <v>21</v>
      </c>
      <c r="F157" s="268" t="s">
        <v>313</v>
      </c>
      <c r="G157" s="269"/>
      <c r="H157" s="269"/>
      <c r="I157" s="269"/>
      <c r="J157" s="178"/>
      <c r="K157" s="179" t="s">
        <v>21</v>
      </c>
      <c r="L157" s="178"/>
      <c r="M157" s="178"/>
      <c r="N157" s="178"/>
      <c r="O157" s="178"/>
      <c r="P157" s="178"/>
      <c r="Q157" s="178"/>
      <c r="R157" s="180"/>
      <c r="T157" s="181"/>
      <c r="U157" s="178"/>
      <c r="V157" s="178"/>
      <c r="W157" s="178"/>
      <c r="X157" s="178"/>
      <c r="Y157" s="178"/>
      <c r="Z157" s="178"/>
      <c r="AA157" s="182"/>
      <c r="AT157" s="183" t="s">
        <v>180</v>
      </c>
      <c r="AU157" s="183" t="s">
        <v>151</v>
      </c>
      <c r="AV157" s="10" t="s">
        <v>83</v>
      </c>
      <c r="AW157" s="10" t="s">
        <v>6</v>
      </c>
      <c r="AX157" s="10" t="s">
        <v>75</v>
      </c>
      <c r="AY157" s="183" t="s">
        <v>172</v>
      </c>
    </row>
    <row r="158" spans="2:65" s="10" customFormat="1" ht="16.5" customHeight="1">
      <c r="B158" s="177"/>
      <c r="C158" s="178"/>
      <c r="D158" s="178"/>
      <c r="E158" s="179" t="s">
        <v>21</v>
      </c>
      <c r="F158" s="270" t="s">
        <v>314</v>
      </c>
      <c r="G158" s="271"/>
      <c r="H158" s="271"/>
      <c r="I158" s="271"/>
      <c r="J158" s="178"/>
      <c r="K158" s="179" t="s">
        <v>21</v>
      </c>
      <c r="L158" s="178"/>
      <c r="M158" s="178"/>
      <c r="N158" s="178"/>
      <c r="O158" s="178"/>
      <c r="P158" s="178"/>
      <c r="Q158" s="178"/>
      <c r="R158" s="180"/>
      <c r="T158" s="181"/>
      <c r="U158" s="178"/>
      <c r="V158" s="178"/>
      <c r="W158" s="178"/>
      <c r="X158" s="178"/>
      <c r="Y158" s="178"/>
      <c r="Z158" s="178"/>
      <c r="AA158" s="182"/>
      <c r="AT158" s="183" t="s">
        <v>180</v>
      </c>
      <c r="AU158" s="183" t="s">
        <v>151</v>
      </c>
      <c r="AV158" s="10" t="s">
        <v>83</v>
      </c>
      <c r="AW158" s="10" t="s">
        <v>6</v>
      </c>
      <c r="AX158" s="10" t="s">
        <v>75</v>
      </c>
      <c r="AY158" s="183" t="s">
        <v>172</v>
      </c>
    </row>
    <row r="159" spans="2:65" s="11" customFormat="1" ht="16.5" customHeight="1">
      <c r="B159" s="184"/>
      <c r="C159" s="185"/>
      <c r="D159" s="185"/>
      <c r="E159" s="186" t="s">
        <v>21</v>
      </c>
      <c r="F159" s="272" t="s">
        <v>315</v>
      </c>
      <c r="G159" s="273"/>
      <c r="H159" s="273"/>
      <c r="I159" s="273"/>
      <c r="J159" s="185"/>
      <c r="K159" s="187">
        <v>1.6</v>
      </c>
      <c r="L159" s="185"/>
      <c r="M159" s="185"/>
      <c r="N159" s="185"/>
      <c r="O159" s="185"/>
      <c r="P159" s="185"/>
      <c r="Q159" s="185"/>
      <c r="R159" s="188"/>
      <c r="T159" s="189"/>
      <c r="U159" s="185"/>
      <c r="V159" s="185"/>
      <c r="W159" s="185"/>
      <c r="X159" s="185"/>
      <c r="Y159" s="185"/>
      <c r="Z159" s="185"/>
      <c r="AA159" s="190"/>
      <c r="AT159" s="191" t="s">
        <v>180</v>
      </c>
      <c r="AU159" s="191" t="s">
        <v>151</v>
      </c>
      <c r="AV159" s="11" t="s">
        <v>151</v>
      </c>
      <c r="AW159" s="11" t="s">
        <v>6</v>
      </c>
      <c r="AX159" s="11" t="s">
        <v>83</v>
      </c>
      <c r="AY159" s="191" t="s">
        <v>172</v>
      </c>
    </row>
    <row r="160" spans="2:65" s="1" customFormat="1" ht="25.5" customHeight="1">
      <c r="B160" s="36"/>
      <c r="C160" s="168" t="s">
        <v>234</v>
      </c>
      <c r="D160" s="168" t="s">
        <v>173</v>
      </c>
      <c r="E160" s="169" t="s">
        <v>316</v>
      </c>
      <c r="F160" s="264" t="s">
        <v>317</v>
      </c>
      <c r="G160" s="264"/>
      <c r="H160" s="264"/>
      <c r="I160" s="264"/>
      <c r="J160" s="170" t="s">
        <v>308</v>
      </c>
      <c r="K160" s="171">
        <v>0.25</v>
      </c>
      <c r="L160" s="265">
        <v>0</v>
      </c>
      <c r="M160" s="266"/>
      <c r="N160" s="267">
        <f>ROUND(L160*K160,3)</f>
        <v>0</v>
      </c>
      <c r="O160" s="267"/>
      <c r="P160" s="267"/>
      <c r="Q160" s="267"/>
      <c r="R160" s="38"/>
      <c r="T160" s="173" t="s">
        <v>21</v>
      </c>
      <c r="U160" s="45" t="s">
        <v>42</v>
      </c>
      <c r="V160" s="37"/>
      <c r="W160" s="174">
        <f>V160*K160</f>
        <v>0</v>
      </c>
      <c r="X160" s="174">
        <v>1.0370397</v>
      </c>
      <c r="Y160" s="174">
        <f>X160*K160</f>
        <v>0.259259925</v>
      </c>
      <c r="Z160" s="174">
        <v>0</v>
      </c>
      <c r="AA160" s="175">
        <f>Z160*K160</f>
        <v>0</v>
      </c>
      <c r="AR160" s="20" t="s">
        <v>177</v>
      </c>
      <c r="AT160" s="20" t="s">
        <v>173</v>
      </c>
      <c r="AU160" s="20" t="s">
        <v>151</v>
      </c>
      <c r="AY160" s="20" t="s">
        <v>172</v>
      </c>
      <c r="BE160" s="111">
        <f>IF(U160="základná",N160,0)</f>
        <v>0</v>
      </c>
      <c r="BF160" s="111">
        <f>IF(U160="znížená",N160,0)</f>
        <v>0</v>
      </c>
      <c r="BG160" s="111">
        <f>IF(U160="zákl. prenesená",N160,0)</f>
        <v>0</v>
      </c>
      <c r="BH160" s="111">
        <f>IF(U160="zníž. prenesená",N160,0)</f>
        <v>0</v>
      </c>
      <c r="BI160" s="111">
        <f>IF(U160="nulová",N160,0)</f>
        <v>0</v>
      </c>
      <c r="BJ160" s="20" t="s">
        <v>151</v>
      </c>
      <c r="BK160" s="176">
        <f>ROUND(L160*K160,3)</f>
        <v>0</v>
      </c>
      <c r="BL160" s="20" t="s">
        <v>177</v>
      </c>
      <c r="BM160" s="20" t="s">
        <v>318</v>
      </c>
    </row>
    <row r="161" spans="2:65" s="1" customFormat="1" ht="25.5" customHeight="1">
      <c r="B161" s="36"/>
      <c r="C161" s="168" t="s">
        <v>240</v>
      </c>
      <c r="D161" s="168" t="s">
        <v>173</v>
      </c>
      <c r="E161" s="169" t="s">
        <v>319</v>
      </c>
      <c r="F161" s="264" t="s">
        <v>320</v>
      </c>
      <c r="G161" s="264"/>
      <c r="H161" s="264"/>
      <c r="I161" s="264"/>
      <c r="J161" s="170" t="s">
        <v>193</v>
      </c>
      <c r="K161" s="171">
        <v>2.8</v>
      </c>
      <c r="L161" s="265">
        <v>0</v>
      </c>
      <c r="M161" s="266"/>
      <c r="N161" s="267">
        <f>ROUND(L161*K161,3)</f>
        <v>0</v>
      </c>
      <c r="O161" s="267"/>
      <c r="P161" s="267"/>
      <c r="Q161" s="267"/>
      <c r="R161" s="38"/>
      <c r="T161" s="173" t="s">
        <v>21</v>
      </c>
      <c r="U161" s="45" t="s">
        <v>42</v>
      </c>
      <c r="V161" s="37"/>
      <c r="W161" s="174">
        <f>V161*K161</f>
        <v>0</v>
      </c>
      <c r="X161" s="174">
        <v>2.4065599999999998</v>
      </c>
      <c r="Y161" s="174">
        <f>X161*K161</f>
        <v>6.7383679999999995</v>
      </c>
      <c r="Z161" s="174">
        <v>0</v>
      </c>
      <c r="AA161" s="175">
        <f>Z161*K161</f>
        <v>0</v>
      </c>
      <c r="AR161" s="20" t="s">
        <v>177</v>
      </c>
      <c r="AT161" s="20" t="s">
        <v>173</v>
      </c>
      <c r="AU161" s="20" t="s">
        <v>151</v>
      </c>
      <c r="AY161" s="20" t="s">
        <v>172</v>
      </c>
      <c r="BE161" s="111">
        <f>IF(U161="základná",N161,0)</f>
        <v>0</v>
      </c>
      <c r="BF161" s="111">
        <f>IF(U161="znížená",N161,0)</f>
        <v>0</v>
      </c>
      <c r="BG161" s="111">
        <f>IF(U161="zákl. prenesená",N161,0)</f>
        <v>0</v>
      </c>
      <c r="BH161" s="111">
        <f>IF(U161="zníž. prenesená",N161,0)</f>
        <v>0</v>
      </c>
      <c r="BI161" s="111">
        <f>IF(U161="nulová",N161,0)</f>
        <v>0</v>
      </c>
      <c r="BJ161" s="20" t="s">
        <v>151</v>
      </c>
      <c r="BK161" s="176">
        <f>ROUND(L161*K161,3)</f>
        <v>0</v>
      </c>
      <c r="BL161" s="20" t="s">
        <v>177</v>
      </c>
      <c r="BM161" s="20" t="s">
        <v>321</v>
      </c>
    </row>
    <row r="162" spans="2:65" s="10" customFormat="1" ht="38.25" customHeight="1">
      <c r="B162" s="177"/>
      <c r="C162" s="178"/>
      <c r="D162" s="178"/>
      <c r="E162" s="179" t="s">
        <v>21</v>
      </c>
      <c r="F162" s="268" t="s">
        <v>322</v>
      </c>
      <c r="G162" s="269"/>
      <c r="H162" s="269"/>
      <c r="I162" s="269"/>
      <c r="J162" s="178"/>
      <c r="K162" s="179" t="s">
        <v>21</v>
      </c>
      <c r="L162" s="178"/>
      <c r="M162" s="178"/>
      <c r="N162" s="178"/>
      <c r="O162" s="178"/>
      <c r="P162" s="178"/>
      <c r="Q162" s="178"/>
      <c r="R162" s="180"/>
      <c r="T162" s="181"/>
      <c r="U162" s="178"/>
      <c r="V162" s="178"/>
      <c r="W162" s="178"/>
      <c r="X162" s="178"/>
      <c r="Y162" s="178"/>
      <c r="Z162" s="178"/>
      <c r="AA162" s="182"/>
      <c r="AT162" s="183" t="s">
        <v>180</v>
      </c>
      <c r="AU162" s="183" t="s">
        <v>151</v>
      </c>
      <c r="AV162" s="10" t="s">
        <v>83</v>
      </c>
      <c r="AW162" s="10" t="s">
        <v>6</v>
      </c>
      <c r="AX162" s="10" t="s">
        <v>75</v>
      </c>
      <c r="AY162" s="183" t="s">
        <v>172</v>
      </c>
    </row>
    <row r="163" spans="2:65" s="11" customFormat="1" ht="16.5" customHeight="1">
      <c r="B163" s="184"/>
      <c r="C163" s="185"/>
      <c r="D163" s="185"/>
      <c r="E163" s="186" t="s">
        <v>21</v>
      </c>
      <c r="F163" s="272" t="s">
        <v>305</v>
      </c>
      <c r="G163" s="273"/>
      <c r="H163" s="273"/>
      <c r="I163" s="273"/>
      <c r="J163" s="185"/>
      <c r="K163" s="187">
        <v>2.8</v>
      </c>
      <c r="L163" s="185"/>
      <c r="M163" s="185"/>
      <c r="N163" s="185"/>
      <c r="O163" s="185"/>
      <c r="P163" s="185"/>
      <c r="Q163" s="185"/>
      <c r="R163" s="188"/>
      <c r="T163" s="189"/>
      <c r="U163" s="185"/>
      <c r="V163" s="185"/>
      <c r="W163" s="185"/>
      <c r="X163" s="185"/>
      <c r="Y163" s="185"/>
      <c r="Z163" s="185"/>
      <c r="AA163" s="190"/>
      <c r="AT163" s="191" t="s">
        <v>180</v>
      </c>
      <c r="AU163" s="191" t="s">
        <v>151</v>
      </c>
      <c r="AV163" s="11" t="s">
        <v>151</v>
      </c>
      <c r="AW163" s="11" t="s">
        <v>6</v>
      </c>
      <c r="AX163" s="11" t="s">
        <v>83</v>
      </c>
      <c r="AY163" s="191" t="s">
        <v>172</v>
      </c>
    </row>
    <row r="164" spans="2:65" s="1" customFormat="1" ht="38.25" customHeight="1">
      <c r="B164" s="36"/>
      <c r="C164" s="168" t="s">
        <v>246</v>
      </c>
      <c r="D164" s="168" t="s">
        <v>173</v>
      </c>
      <c r="E164" s="169" t="s">
        <v>323</v>
      </c>
      <c r="F164" s="264" t="s">
        <v>324</v>
      </c>
      <c r="G164" s="264"/>
      <c r="H164" s="264"/>
      <c r="I164" s="264"/>
      <c r="J164" s="170" t="s">
        <v>308</v>
      </c>
      <c r="K164" s="171">
        <v>0.1</v>
      </c>
      <c r="L164" s="265">
        <v>0</v>
      </c>
      <c r="M164" s="266"/>
      <c r="N164" s="267">
        <f>ROUND(L164*K164,3)</f>
        <v>0</v>
      </c>
      <c r="O164" s="267"/>
      <c r="P164" s="267"/>
      <c r="Q164" s="267"/>
      <c r="R164" s="38"/>
      <c r="T164" s="173" t="s">
        <v>21</v>
      </c>
      <c r="U164" s="45" t="s">
        <v>42</v>
      </c>
      <c r="V164" s="37"/>
      <c r="W164" s="174">
        <f>V164*K164</f>
        <v>0</v>
      </c>
      <c r="X164" s="174">
        <v>1.07623</v>
      </c>
      <c r="Y164" s="174">
        <f>X164*K164</f>
        <v>0.10762300000000001</v>
      </c>
      <c r="Z164" s="174">
        <v>0</v>
      </c>
      <c r="AA164" s="175">
        <f>Z164*K164</f>
        <v>0</v>
      </c>
      <c r="AR164" s="20" t="s">
        <v>177</v>
      </c>
      <c r="AT164" s="20" t="s">
        <v>173</v>
      </c>
      <c r="AU164" s="20" t="s">
        <v>151</v>
      </c>
      <c r="AY164" s="20" t="s">
        <v>172</v>
      </c>
      <c r="BE164" s="111">
        <f>IF(U164="základná",N164,0)</f>
        <v>0</v>
      </c>
      <c r="BF164" s="111">
        <f>IF(U164="znížená",N164,0)</f>
        <v>0</v>
      </c>
      <c r="BG164" s="111">
        <f>IF(U164="zákl. prenesená",N164,0)</f>
        <v>0</v>
      </c>
      <c r="BH164" s="111">
        <f>IF(U164="zníž. prenesená",N164,0)</f>
        <v>0</v>
      </c>
      <c r="BI164" s="111">
        <f>IF(U164="nulová",N164,0)</f>
        <v>0</v>
      </c>
      <c r="BJ164" s="20" t="s">
        <v>151</v>
      </c>
      <c r="BK164" s="176">
        <f>ROUND(L164*K164,3)</f>
        <v>0</v>
      </c>
      <c r="BL164" s="20" t="s">
        <v>177</v>
      </c>
      <c r="BM164" s="20" t="s">
        <v>325</v>
      </c>
    </row>
    <row r="165" spans="2:65" s="11" customFormat="1" ht="16.5" customHeight="1">
      <c r="B165" s="184"/>
      <c r="C165" s="185"/>
      <c r="D165" s="185"/>
      <c r="E165" s="186" t="s">
        <v>21</v>
      </c>
      <c r="F165" s="274" t="s">
        <v>326</v>
      </c>
      <c r="G165" s="275"/>
      <c r="H165" s="275"/>
      <c r="I165" s="275"/>
      <c r="J165" s="185"/>
      <c r="K165" s="187">
        <v>0.1</v>
      </c>
      <c r="L165" s="185"/>
      <c r="M165" s="185"/>
      <c r="N165" s="185"/>
      <c r="O165" s="185"/>
      <c r="P165" s="185"/>
      <c r="Q165" s="185"/>
      <c r="R165" s="188"/>
      <c r="T165" s="189"/>
      <c r="U165" s="185"/>
      <c r="V165" s="185"/>
      <c r="W165" s="185"/>
      <c r="X165" s="185"/>
      <c r="Y165" s="185"/>
      <c r="Z165" s="185"/>
      <c r="AA165" s="190"/>
      <c r="AT165" s="191" t="s">
        <v>180</v>
      </c>
      <c r="AU165" s="191" t="s">
        <v>151</v>
      </c>
      <c r="AV165" s="11" t="s">
        <v>151</v>
      </c>
      <c r="AW165" s="11" t="s">
        <v>6</v>
      </c>
      <c r="AX165" s="11" t="s">
        <v>83</v>
      </c>
      <c r="AY165" s="191" t="s">
        <v>172</v>
      </c>
    </row>
    <row r="166" spans="2:65" s="1" customFormat="1" ht="38.25" customHeight="1">
      <c r="B166" s="36"/>
      <c r="C166" s="168" t="s">
        <v>253</v>
      </c>
      <c r="D166" s="168" t="s">
        <v>173</v>
      </c>
      <c r="E166" s="169" t="s">
        <v>327</v>
      </c>
      <c r="F166" s="264" t="s">
        <v>328</v>
      </c>
      <c r="G166" s="264"/>
      <c r="H166" s="264"/>
      <c r="I166" s="264"/>
      <c r="J166" s="170" t="s">
        <v>308</v>
      </c>
      <c r="K166" s="171">
        <v>0.1</v>
      </c>
      <c r="L166" s="265">
        <v>0</v>
      </c>
      <c r="M166" s="266"/>
      <c r="N166" s="267">
        <f>ROUND(L166*K166,3)</f>
        <v>0</v>
      </c>
      <c r="O166" s="267"/>
      <c r="P166" s="267"/>
      <c r="Q166" s="267"/>
      <c r="R166" s="38"/>
      <c r="T166" s="173" t="s">
        <v>21</v>
      </c>
      <c r="U166" s="45" t="s">
        <v>42</v>
      </c>
      <c r="V166" s="37"/>
      <c r="W166" s="174">
        <f>V166*K166</f>
        <v>0</v>
      </c>
      <c r="X166" s="174">
        <v>1.0505</v>
      </c>
      <c r="Y166" s="174">
        <f>X166*K166</f>
        <v>0.10505</v>
      </c>
      <c r="Z166" s="174">
        <v>0</v>
      </c>
      <c r="AA166" s="175">
        <f>Z166*K166</f>
        <v>0</v>
      </c>
      <c r="AR166" s="20" t="s">
        <v>177</v>
      </c>
      <c r="AT166" s="20" t="s">
        <v>173</v>
      </c>
      <c r="AU166" s="20" t="s">
        <v>151</v>
      </c>
      <c r="AY166" s="20" t="s">
        <v>172</v>
      </c>
      <c r="BE166" s="111">
        <f>IF(U166="základná",N166,0)</f>
        <v>0</v>
      </c>
      <c r="BF166" s="111">
        <f>IF(U166="znížená",N166,0)</f>
        <v>0</v>
      </c>
      <c r="BG166" s="111">
        <f>IF(U166="zákl. prenesená",N166,0)</f>
        <v>0</v>
      </c>
      <c r="BH166" s="111">
        <f>IF(U166="zníž. prenesená",N166,0)</f>
        <v>0</v>
      </c>
      <c r="BI166" s="111">
        <f>IF(U166="nulová",N166,0)</f>
        <v>0</v>
      </c>
      <c r="BJ166" s="20" t="s">
        <v>151</v>
      </c>
      <c r="BK166" s="176">
        <f>ROUND(L166*K166,3)</f>
        <v>0</v>
      </c>
      <c r="BL166" s="20" t="s">
        <v>177</v>
      </c>
      <c r="BM166" s="20" t="s">
        <v>329</v>
      </c>
    </row>
    <row r="167" spans="2:65" s="10" customFormat="1" ht="16.5" customHeight="1">
      <c r="B167" s="177"/>
      <c r="C167" s="178"/>
      <c r="D167" s="178"/>
      <c r="E167" s="179" t="s">
        <v>21</v>
      </c>
      <c r="F167" s="268" t="s">
        <v>330</v>
      </c>
      <c r="G167" s="269"/>
      <c r="H167" s="269"/>
      <c r="I167" s="269"/>
      <c r="J167" s="178"/>
      <c r="K167" s="179" t="s">
        <v>21</v>
      </c>
      <c r="L167" s="178"/>
      <c r="M167" s="178"/>
      <c r="N167" s="178"/>
      <c r="O167" s="178"/>
      <c r="P167" s="178"/>
      <c r="Q167" s="178"/>
      <c r="R167" s="180"/>
      <c r="T167" s="181"/>
      <c r="U167" s="178"/>
      <c r="V167" s="178"/>
      <c r="W167" s="178"/>
      <c r="X167" s="178"/>
      <c r="Y167" s="178"/>
      <c r="Z167" s="178"/>
      <c r="AA167" s="182"/>
      <c r="AT167" s="183" t="s">
        <v>180</v>
      </c>
      <c r="AU167" s="183" t="s">
        <v>151</v>
      </c>
      <c r="AV167" s="10" t="s">
        <v>83</v>
      </c>
      <c r="AW167" s="10" t="s">
        <v>6</v>
      </c>
      <c r="AX167" s="10" t="s">
        <v>75</v>
      </c>
      <c r="AY167" s="183" t="s">
        <v>172</v>
      </c>
    </row>
    <row r="168" spans="2:65" s="11" customFormat="1" ht="16.5" customHeight="1">
      <c r="B168" s="184"/>
      <c r="C168" s="185"/>
      <c r="D168" s="185"/>
      <c r="E168" s="186" t="s">
        <v>21</v>
      </c>
      <c r="F168" s="272" t="s">
        <v>331</v>
      </c>
      <c r="G168" s="273"/>
      <c r="H168" s="273"/>
      <c r="I168" s="273"/>
      <c r="J168" s="185"/>
      <c r="K168" s="187">
        <v>0.1</v>
      </c>
      <c r="L168" s="185"/>
      <c r="M168" s="185"/>
      <c r="N168" s="185"/>
      <c r="O168" s="185"/>
      <c r="P168" s="185"/>
      <c r="Q168" s="185"/>
      <c r="R168" s="188"/>
      <c r="T168" s="189"/>
      <c r="U168" s="185"/>
      <c r="V168" s="185"/>
      <c r="W168" s="185"/>
      <c r="X168" s="185"/>
      <c r="Y168" s="185"/>
      <c r="Z168" s="185"/>
      <c r="AA168" s="190"/>
      <c r="AT168" s="191" t="s">
        <v>180</v>
      </c>
      <c r="AU168" s="191" t="s">
        <v>151</v>
      </c>
      <c r="AV168" s="11" t="s">
        <v>151</v>
      </c>
      <c r="AW168" s="11" t="s">
        <v>6</v>
      </c>
      <c r="AX168" s="11" t="s">
        <v>83</v>
      </c>
      <c r="AY168" s="191" t="s">
        <v>172</v>
      </c>
    </row>
    <row r="169" spans="2:65" s="9" customFormat="1" ht="29.85" customHeight="1">
      <c r="B169" s="157"/>
      <c r="C169" s="158"/>
      <c r="D169" s="167" t="s">
        <v>143</v>
      </c>
      <c r="E169" s="167"/>
      <c r="F169" s="167"/>
      <c r="G169" s="167"/>
      <c r="H169" s="167"/>
      <c r="I169" s="167"/>
      <c r="J169" s="167"/>
      <c r="K169" s="167"/>
      <c r="L169" s="167"/>
      <c r="M169" s="167"/>
      <c r="N169" s="280">
        <f>BK169</f>
        <v>0</v>
      </c>
      <c r="O169" s="281"/>
      <c r="P169" s="281"/>
      <c r="Q169" s="281"/>
      <c r="R169" s="160"/>
      <c r="T169" s="161"/>
      <c r="U169" s="158"/>
      <c r="V169" s="158"/>
      <c r="W169" s="162">
        <f>SUM(W170:W172)</f>
        <v>0</v>
      </c>
      <c r="X169" s="158"/>
      <c r="Y169" s="162">
        <f>SUM(Y170:Y172)</f>
        <v>3.1119000000000001E-2</v>
      </c>
      <c r="Z169" s="158"/>
      <c r="AA169" s="163">
        <f>SUM(AA170:AA172)</f>
        <v>0</v>
      </c>
      <c r="AR169" s="164" t="s">
        <v>83</v>
      </c>
      <c r="AT169" s="165" t="s">
        <v>74</v>
      </c>
      <c r="AU169" s="165" t="s">
        <v>83</v>
      </c>
      <c r="AY169" s="164" t="s">
        <v>172</v>
      </c>
      <c r="BK169" s="166">
        <f>SUM(BK170:BK172)</f>
        <v>0</v>
      </c>
    </row>
    <row r="170" spans="2:65" s="1" customFormat="1" ht="16.5" customHeight="1">
      <c r="B170" s="36"/>
      <c r="C170" s="168" t="s">
        <v>258</v>
      </c>
      <c r="D170" s="168" t="s">
        <v>173</v>
      </c>
      <c r="E170" s="169" t="s">
        <v>332</v>
      </c>
      <c r="F170" s="264" t="s">
        <v>333</v>
      </c>
      <c r="G170" s="264"/>
      <c r="H170" s="264"/>
      <c r="I170" s="264"/>
      <c r="J170" s="170" t="s">
        <v>193</v>
      </c>
      <c r="K170" s="171">
        <v>0.3</v>
      </c>
      <c r="L170" s="265">
        <v>0</v>
      </c>
      <c r="M170" s="266"/>
      <c r="N170" s="267">
        <f>ROUND(L170*K170,3)</f>
        <v>0</v>
      </c>
      <c r="O170" s="267"/>
      <c r="P170" s="267"/>
      <c r="Q170" s="267"/>
      <c r="R170" s="38"/>
      <c r="T170" s="173" t="s">
        <v>21</v>
      </c>
      <c r="U170" s="45" t="s">
        <v>42</v>
      </c>
      <c r="V170" s="37"/>
      <c r="W170" s="174">
        <f>V170*K170</f>
        <v>0</v>
      </c>
      <c r="X170" s="174">
        <v>0.10373</v>
      </c>
      <c r="Y170" s="174">
        <f>X170*K170</f>
        <v>3.1119000000000001E-2</v>
      </c>
      <c r="Z170" s="174">
        <v>0</v>
      </c>
      <c r="AA170" s="175">
        <f>Z170*K170</f>
        <v>0</v>
      </c>
      <c r="AR170" s="20" t="s">
        <v>177</v>
      </c>
      <c r="AT170" s="20" t="s">
        <v>173</v>
      </c>
      <c r="AU170" s="20" t="s">
        <v>151</v>
      </c>
      <c r="AY170" s="20" t="s">
        <v>172</v>
      </c>
      <c r="BE170" s="111">
        <f>IF(U170="základná",N170,0)</f>
        <v>0</v>
      </c>
      <c r="BF170" s="111">
        <f>IF(U170="znížená",N170,0)</f>
        <v>0</v>
      </c>
      <c r="BG170" s="111">
        <f>IF(U170="zákl. prenesená",N170,0)</f>
        <v>0</v>
      </c>
      <c r="BH170" s="111">
        <f>IF(U170="zníž. prenesená",N170,0)</f>
        <v>0</v>
      </c>
      <c r="BI170" s="111">
        <f>IF(U170="nulová",N170,0)</f>
        <v>0</v>
      </c>
      <c r="BJ170" s="20" t="s">
        <v>151</v>
      </c>
      <c r="BK170" s="176">
        <f>ROUND(L170*K170,3)</f>
        <v>0</v>
      </c>
      <c r="BL170" s="20" t="s">
        <v>177</v>
      </c>
      <c r="BM170" s="20" t="s">
        <v>334</v>
      </c>
    </row>
    <row r="171" spans="2:65" s="10" customFormat="1" ht="25.5" customHeight="1">
      <c r="B171" s="177"/>
      <c r="C171" s="178"/>
      <c r="D171" s="178"/>
      <c r="E171" s="179" t="s">
        <v>21</v>
      </c>
      <c r="F171" s="268" t="s">
        <v>335</v>
      </c>
      <c r="G171" s="269"/>
      <c r="H171" s="269"/>
      <c r="I171" s="269"/>
      <c r="J171" s="178"/>
      <c r="K171" s="179" t="s">
        <v>21</v>
      </c>
      <c r="L171" s="178"/>
      <c r="M171" s="178"/>
      <c r="N171" s="178"/>
      <c r="O171" s="178"/>
      <c r="P171" s="178"/>
      <c r="Q171" s="178"/>
      <c r="R171" s="180"/>
      <c r="T171" s="181"/>
      <c r="U171" s="178"/>
      <c r="V171" s="178"/>
      <c r="W171" s="178"/>
      <c r="X171" s="178"/>
      <c r="Y171" s="178"/>
      <c r="Z171" s="178"/>
      <c r="AA171" s="182"/>
      <c r="AT171" s="183" t="s">
        <v>180</v>
      </c>
      <c r="AU171" s="183" t="s">
        <v>151</v>
      </c>
      <c r="AV171" s="10" t="s">
        <v>83</v>
      </c>
      <c r="AW171" s="10" t="s">
        <v>6</v>
      </c>
      <c r="AX171" s="10" t="s">
        <v>75</v>
      </c>
      <c r="AY171" s="183" t="s">
        <v>172</v>
      </c>
    </row>
    <row r="172" spans="2:65" s="11" customFormat="1" ht="16.5" customHeight="1">
      <c r="B172" s="184"/>
      <c r="C172" s="185"/>
      <c r="D172" s="185"/>
      <c r="E172" s="186" t="s">
        <v>21</v>
      </c>
      <c r="F172" s="272" t="s">
        <v>278</v>
      </c>
      <c r="G172" s="273"/>
      <c r="H172" s="273"/>
      <c r="I172" s="273"/>
      <c r="J172" s="185"/>
      <c r="K172" s="187">
        <v>0.3</v>
      </c>
      <c r="L172" s="185"/>
      <c r="M172" s="185"/>
      <c r="N172" s="185"/>
      <c r="O172" s="185"/>
      <c r="P172" s="185"/>
      <c r="Q172" s="185"/>
      <c r="R172" s="188"/>
      <c r="T172" s="189"/>
      <c r="U172" s="185"/>
      <c r="V172" s="185"/>
      <c r="W172" s="185"/>
      <c r="X172" s="185"/>
      <c r="Y172" s="185"/>
      <c r="Z172" s="185"/>
      <c r="AA172" s="190"/>
      <c r="AT172" s="191" t="s">
        <v>180</v>
      </c>
      <c r="AU172" s="191" t="s">
        <v>151</v>
      </c>
      <c r="AV172" s="11" t="s">
        <v>151</v>
      </c>
      <c r="AW172" s="11" t="s">
        <v>6</v>
      </c>
      <c r="AX172" s="11" t="s">
        <v>83</v>
      </c>
      <c r="AY172" s="191" t="s">
        <v>172</v>
      </c>
    </row>
    <row r="173" spans="2:65" s="9" customFormat="1" ht="29.85" customHeight="1">
      <c r="B173" s="157"/>
      <c r="C173" s="158"/>
      <c r="D173" s="167" t="s">
        <v>144</v>
      </c>
      <c r="E173" s="167"/>
      <c r="F173" s="167"/>
      <c r="G173" s="167"/>
      <c r="H173" s="167"/>
      <c r="I173" s="167"/>
      <c r="J173" s="167"/>
      <c r="K173" s="167"/>
      <c r="L173" s="167"/>
      <c r="M173" s="167"/>
      <c r="N173" s="280">
        <f>BK173</f>
        <v>0</v>
      </c>
      <c r="O173" s="281"/>
      <c r="P173" s="281"/>
      <c r="Q173" s="281"/>
      <c r="R173" s="160"/>
      <c r="T173" s="161"/>
      <c r="U173" s="158"/>
      <c r="V173" s="158"/>
      <c r="W173" s="162">
        <f>SUM(W174:W184)</f>
        <v>0</v>
      </c>
      <c r="X173" s="158"/>
      <c r="Y173" s="162">
        <f>SUM(Y174:Y184)</f>
        <v>1.5294720000000002</v>
      </c>
      <c r="Z173" s="158"/>
      <c r="AA173" s="163">
        <f>SUM(AA174:AA184)</f>
        <v>0</v>
      </c>
      <c r="AR173" s="164" t="s">
        <v>83</v>
      </c>
      <c r="AT173" s="165" t="s">
        <v>74</v>
      </c>
      <c r="AU173" s="165" t="s">
        <v>83</v>
      </c>
      <c r="AY173" s="164" t="s">
        <v>172</v>
      </c>
      <c r="BK173" s="166">
        <f>SUM(BK174:BK184)</f>
        <v>0</v>
      </c>
    </row>
    <row r="174" spans="2:65" s="1" customFormat="1" ht="16.5" customHeight="1">
      <c r="B174" s="36"/>
      <c r="C174" s="168" t="s">
        <v>263</v>
      </c>
      <c r="D174" s="168" t="s">
        <v>173</v>
      </c>
      <c r="E174" s="169" t="s">
        <v>336</v>
      </c>
      <c r="F174" s="264" t="s">
        <v>337</v>
      </c>
      <c r="G174" s="264"/>
      <c r="H174" s="264"/>
      <c r="I174" s="264"/>
      <c r="J174" s="170" t="s">
        <v>176</v>
      </c>
      <c r="K174" s="171">
        <v>2.7</v>
      </c>
      <c r="L174" s="265">
        <v>0</v>
      </c>
      <c r="M174" s="266"/>
      <c r="N174" s="267">
        <f>ROUND(L174*K174,3)</f>
        <v>0</v>
      </c>
      <c r="O174" s="267"/>
      <c r="P174" s="267"/>
      <c r="Q174" s="267"/>
      <c r="R174" s="38"/>
      <c r="T174" s="173" t="s">
        <v>21</v>
      </c>
      <c r="U174" s="45" t="s">
        <v>42</v>
      </c>
      <c r="V174" s="37"/>
      <c r="W174" s="174">
        <f>V174*K174</f>
        <v>0</v>
      </c>
      <c r="X174" s="174">
        <v>3.7859999999999998E-2</v>
      </c>
      <c r="Y174" s="174">
        <f>X174*K174</f>
        <v>0.10222200000000001</v>
      </c>
      <c r="Z174" s="174">
        <v>0</v>
      </c>
      <c r="AA174" s="175">
        <f>Z174*K174</f>
        <v>0</v>
      </c>
      <c r="AR174" s="20" t="s">
        <v>177</v>
      </c>
      <c r="AT174" s="20" t="s">
        <v>173</v>
      </c>
      <c r="AU174" s="20" t="s">
        <v>151</v>
      </c>
      <c r="AY174" s="20" t="s">
        <v>172</v>
      </c>
      <c r="BE174" s="111">
        <f>IF(U174="základná",N174,0)</f>
        <v>0</v>
      </c>
      <c r="BF174" s="111">
        <f>IF(U174="znížená",N174,0)</f>
        <v>0</v>
      </c>
      <c r="BG174" s="111">
        <f>IF(U174="zákl. prenesená",N174,0)</f>
        <v>0</v>
      </c>
      <c r="BH174" s="111">
        <f>IF(U174="zníž. prenesená",N174,0)</f>
        <v>0</v>
      </c>
      <c r="BI174" s="111">
        <f>IF(U174="nulová",N174,0)</f>
        <v>0</v>
      </c>
      <c r="BJ174" s="20" t="s">
        <v>151</v>
      </c>
      <c r="BK174" s="176">
        <f>ROUND(L174*K174,3)</f>
        <v>0</v>
      </c>
      <c r="BL174" s="20" t="s">
        <v>177</v>
      </c>
      <c r="BM174" s="20" t="s">
        <v>338</v>
      </c>
    </row>
    <row r="175" spans="2:65" s="10" customFormat="1" ht="25.5" customHeight="1">
      <c r="B175" s="177"/>
      <c r="C175" s="178"/>
      <c r="D175" s="178"/>
      <c r="E175" s="179" t="s">
        <v>21</v>
      </c>
      <c r="F175" s="268" t="s">
        <v>339</v>
      </c>
      <c r="G175" s="269"/>
      <c r="H175" s="269"/>
      <c r="I175" s="269"/>
      <c r="J175" s="178"/>
      <c r="K175" s="179" t="s">
        <v>21</v>
      </c>
      <c r="L175" s="178"/>
      <c r="M175" s="178"/>
      <c r="N175" s="178"/>
      <c r="O175" s="178"/>
      <c r="P175" s="178"/>
      <c r="Q175" s="178"/>
      <c r="R175" s="180"/>
      <c r="T175" s="181"/>
      <c r="U175" s="178"/>
      <c r="V175" s="178"/>
      <c r="W175" s="178"/>
      <c r="X175" s="178"/>
      <c r="Y175" s="178"/>
      <c r="Z175" s="178"/>
      <c r="AA175" s="182"/>
      <c r="AT175" s="183" t="s">
        <v>180</v>
      </c>
      <c r="AU175" s="183" t="s">
        <v>151</v>
      </c>
      <c r="AV175" s="10" t="s">
        <v>83</v>
      </c>
      <c r="AW175" s="10" t="s">
        <v>6</v>
      </c>
      <c r="AX175" s="10" t="s">
        <v>75</v>
      </c>
      <c r="AY175" s="183" t="s">
        <v>172</v>
      </c>
    </row>
    <row r="176" spans="2:65" s="11" customFormat="1" ht="16.5" customHeight="1">
      <c r="B176" s="184"/>
      <c r="C176" s="185"/>
      <c r="D176" s="185"/>
      <c r="E176" s="186" t="s">
        <v>21</v>
      </c>
      <c r="F176" s="272" t="s">
        <v>340</v>
      </c>
      <c r="G176" s="273"/>
      <c r="H176" s="273"/>
      <c r="I176" s="273"/>
      <c r="J176" s="185"/>
      <c r="K176" s="187">
        <v>2.7</v>
      </c>
      <c r="L176" s="185"/>
      <c r="M176" s="185"/>
      <c r="N176" s="185"/>
      <c r="O176" s="185"/>
      <c r="P176" s="185"/>
      <c r="Q176" s="185"/>
      <c r="R176" s="188"/>
      <c r="T176" s="189"/>
      <c r="U176" s="185"/>
      <c r="V176" s="185"/>
      <c r="W176" s="185"/>
      <c r="X176" s="185"/>
      <c r="Y176" s="185"/>
      <c r="Z176" s="185"/>
      <c r="AA176" s="190"/>
      <c r="AT176" s="191" t="s">
        <v>180</v>
      </c>
      <c r="AU176" s="191" t="s">
        <v>151</v>
      </c>
      <c r="AV176" s="11" t="s">
        <v>151</v>
      </c>
      <c r="AW176" s="11" t="s">
        <v>6</v>
      </c>
      <c r="AX176" s="11" t="s">
        <v>83</v>
      </c>
      <c r="AY176" s="191" t="s">
        <v>172</v>
      </c>
    </row>
    <row r="177" spans="2:65" s="1" customFormat="1" ht="25.5" customHeight="1">
      <c r="B177" s="36"/>
      <c r="C177" s="168" t="s">
        <v>341</v>
      </c>
      <c r="D177" s="168" t="s">
        <v>173</v>
      </c>
      <c r="E177" s="169" t="s">
        <v>197</v>
      </c>
      <c r="F177" s="264" t="s">
        <v>198</v>
      </c>
      <c r="G177" s="264"/>
      <c r="H177" s="264"/>
      <c r="I177" s="264"/>
      <c r="J177" s="170" t="s">
        <v>176</v>
      </c>
      <c r="K177" s="171">
        <v>4.8</v>
      </c>
      <c r="L177" s="265">
        <v>0</v>
      </c>
      <c r="M177" s="266"/>
      <c r="N177" s="267">
        <f>ROUND(L177*K177,3)</f>
        <v>0</v>
      </c>
      <c r="O177" s="267"/>
      <c r="P177" s="267"/>
      <c r="Q177" s="267"/>
      <c r="R177" s="38"/>
      <c r="T177" s="173" t="s">
        <v>21</v>
      </c>
      <c r="U177" s="45" t="s">
        <v>42</v>
      </c>
      <c r="V177" s="37"/>
      <c r="W177" s="174">
        <f>V177*K177</f>
        <v>0</v>
      </c>
      <c r="X177" s="174">
        <v>8.2500000000000004E-2</v>
      </c>
      <c r="Y177" s="174">
        <f>X177*K177</f>
        <v>0.39600000000000002</v>
      </c>
      <c r="Z177" s="174">
        <v>0</v>
      </c>
      <c r="AA177" s="175">
        <f>Z177*K177</f>
        <v>0</v>
      </c>
      <c r="AR177" s="20" t="s">
        <v>177</v>
      </c>
      <c r="AT177" s="20" t="s">
        <v>173</v>
      </c>
      <c r="AU177" s="20" t="s">
        <v>151</v>
      </c>
      <c r="AY177" s="20" t="s">
        <v>172</v>
      </c>
      <c r="BE177" s="111">
        <f>IF(U177="základná",N177,0)</f>
        <v>0</v>
      </c>
      <c r="BF177" s="111">
        <f>IF(U177="znížená",N177,0)</f>
        <v>0</v>
      </c>
      <c r="BG177" s="111">
        <f>IF(U177="zákl. prenesená",N177,0)</f>
        <v>0</v>
      </c>
      <c r="BH177" s="111">
        <f>IF(U177="zníž. prenesená",N177,0)</f>
        <v>0</v>
      </c>
      <c r="BI177" s="111">
        <f>IF(U177="nulová",N177,0)</f>
        <v>0</v>
      </c>
      <c r="BJ177" s="20" t="s">
        <v>151</v>
      </c>
      <c r="BK177" s="176">
        <f>ROUND(L177*K177,3)</f>
        <v>0</v>
      </c>
      <c r="BL177" s="20" t="s">
        <v>177</v>
      </c>
      <c r="BM177" s="20" t="s">
        <v>199</v>
      </c>
    </row>
    <row r="178" spans="2:65" s="10" customFormat="1" ht="38.25" customHeight="1">
      <c r="B178" s="177"/>
      <c r="C178" s="178"/>
      <c r="D178" s="178"/>
      <c r="E178" s="179" t="s">
        <v>21</v>
      </c>
      <c r="F178" s="268" t="s">
        <v>200</v>
      </c>
      <c r="G178" s="269"/>
      <c r="H178" s="269"/>
      <c r="I178" s="269"/>
      <c r="J178" s="178"/>
      <c r="K178" s="179" t="s">
        <v>21</v>
      </c>
      <c r="L178" s="178"/>
      <c r="M178" s="178"/>
      <c r="N178" s="178"/>
      <c r="O178" s="178"/>
      <c r="P178" s="178"/>
      <c r="Q178" s="178"/>
      <c r="R178" s="180"/>
      <c r="T178" s="181"/>
      <c r="U178" s="178"/>
      <c r="V178" s="178"/>
      <c r="W178" s="178"/>
      <c r="X178" s="178"/>
      <c r="Y178" s="178"/>
      <c r="Z178" s="178"/>
      <c r="AA178" s="182"/>
      <c r="AT178" s="183" t="s">
        <v>180</v>
      </c>
      <c r="AU178" s="183" t="s">
        <v>151</v>
      </c>
      <c r="AV178" s="10" t="s">
        <v>83</v>
      </c>
      <c r="AW178" s="10" t="s">
        <v>6</v>
      </c>
      <c r="AX178" s="10" t="s">
        <v>75</v>
      </c>
      <c r="AY178" s="183" t="s">
        <v>172</v>
      </c>
    </row>
    <row r="179" spans="2:65" s="10" customFormat="1" ht="25.5" customHeight="1">
      <c r="B179" s="177"/>
      <c r="C179" s="178"/>
      <c r="D179" s="178"/>
      <c r="E179" s="179" t="s">
        <v>21</v>
      </c>
      <c r="F179" s="270" t="s">
        <v>201</v>
      </c>
      <c r="G179" s="271"/>
      <c r="H179" s="271"/>
      <c r="I179" s="271"/>
      <c r="J179" s="178"/>
      <c r="K179" s="179" t="s">
        <v>21</v>
      </c>
      <c r="L179" s="178"/>
      <c r="M179" s="178"/>
      <c r="N179" s="178"/>
      <c r="O179" s="178"/>
      <c r="P179" s="178"/>
      <c r="Q179" s="178"/>
      <c r="R179" s="180"/>
      <c r="T179" s="181"/>
      <c r="U179" s="178"/>
      <c r="V179" s="178"/>
      <c r="W179" s="178"/>
      <c r="X179" s="178"/>
      <c r="Y179" s="178"/>
      <c r="Z179" s="178"/>
      <c r="AA179" s="182"/>
      <c r="AT179" s="183" t="s">
        <v>180</v>
      </c>
      <c r="AU179" s="183" t="s">
        <v>151</v>
      </c>
      <c r="AV179" s="10" t="s">
        <v>83</v>
      </c>
      <c r="AW179" s="10" t="s">
        <v>6</v>
      </c>
      <c r="AX179" s="10" t="s">
        <v>75</v>
      </c>
      <c r="AY179" s="183" t="s">
        <v>172</v>
      </c>
    </row>
    <row r="180" spans="2:65" s="11" customFormat="1" ht="16.5" customHeight="1">
      <c r="B180" s="184"/>
      <c r="C180" s="185"/>
      <c r="D180" s="185"/>
      <c r="E180" s="186" t="s">
        <v>21</v>
      </c>
      <c r="F180" s="272" t="s">
        <v>342</v>
      </c>
      <c r="G180" s="273"/>
      <c r="H180" s="273"/>
      <c r="I180" s="273"/>
      <c r="J180" s="185"/>
      <c r="K180" s="187">
        <v>4.8</v>
      </c>
      <c r="L180" s="185"/>
      <c r="M180" s="185"/>
      <c r="N180" s="185"/>
      <c r="O180" s="185"/>
      <c r="P180" s="185"/>
      <c r="Q180" s="185"/>
      <c r="R180" s="188"/>
      <c r="T180" s="189"/>
      <c r="U180" s="185"/>
      <c r="V180" s="185"/>
      <c r="W180" s="185"/>
      <c r="X180" s="185"/>
      <c r="Y180" s="185"/>
      <c r="Z180" s="185"/>
      <c r="AA180" s="190"/>
      <c r="AT180" s="191" t="s">
        <v>180</v>
      </c>
      <c r="AU180" s="191" t="s">
        <v>151</v>
      </c>
      <c r="AV180" s="11" t="s">
        <v>151</v>
      </c>
      <c r="AW180" s="11" t="s">
        <v>6</v>
      </c>
      <c r="AX180" s="11" t="s">
        <v>83</v>
      </c>
      <c r="AY180" s="191" t="s">
        <v>172</v>
      </c>
    </row>
    <row r="181" spans="2:65" s="1" customFormat="1" ht="25.5" customHeight="1">
      <c r="B181" s="36"/>
      <c r="C181" s="168" t="s">
        <v>343</v>
      </c>
      <c r="D181" s="168" t="s">
        <v>173</v>
      </c>
      <c r="E181" s="169" t="s">
        <v>204</v>
      </c>
      <c r="F181" s="264" t="s">
        <v>205</v>
      </c>
      <c r="G181" s="264"/>
      <c r="H181" s="264"/>
      <c r="I181" s="264"/>
      <c r="J181" s="170" t="s">
        <v>176</v>
      </c>
      <c r="K181" s="171">
        <v>12.5</v>
      </c>
      <c r="L181" s="265">
        <v>0</v>
      </c>
      <c r="M181" s="266"/>
      <c r="N181" s="267">
        <f>ROUND(L181*K181,3)</f>
        <v>0</v>
      </c>
      <c r="O181" s="267"/>
      <c r="P181" s="267"/>
      <c r="Q181" s="267"/>
      <c r="R181" s="38"/>
      <c r="T181" s="173" t="s">
        <v>21</v>
      </c>
      <c r="U181" s="45" t="s">
        <v>42</v>
      </c>
      <c r="V181" s="37"/>
      <c r="W181" s="174">
        <f>V181*K181</f>
        <v>0</v>
      </c>
      <c r="X181" s="174">
        <v>8.2500000000000004E-2</v>
      </c>
      <c r="Y181" s="174">
        <f>X181*K181</f>
        <v>1.03125</v>
      </c>
      <c r="Z181" s="174">
        <v>0</v>
      </c>
      <c r="AA181" s="175">
        <f>Z181*K181</f>
        <v>0</v>
      </c>
      <c r="AR181" s="20" t="s">
        <v>177</v>
      </c>
      <c r="AT181" s="20" t="s">
        <v>173</v>
      </c>
      <c r="AU181" s="20" t="s">
        <v>151</v>
      </c>
      <c r="AY181" s="20" t="s">
        <v>172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151</v>
      </c>
      <c r="BK181" s="176">
        <f>ROUND(L181*K181,3)</f>
        <v>0</v>
      </c>
      <c r="BL181" s="20" t="s">
        <v>177</v>
      </c>
      <c r="BM181" s="20" t="s">
        <v>206</v>
      </c>
    </row>
    <row r="182" spans="2:65" s="10" customFormat="1" ht="51" customHeight="1">
      <c r="B182" s="177"/>
      <c r="C182" s="178"/>
      <c r="D182" s="178"/>
      <c r="E182" s="179" t="s">
        <v>21</v>
      </c>
      <c r="F182" s="268" t="s">
        <v>207</v>
      </c>
      <c r="G182" s="269"/>
      <c r="H182" s="269"/>
      <c r="I182" s="269"/>
      <c r="J182" s="178"/>
      <c r="K182" s="179" t="s">
        <v>21</v>
      </c>
      <c r="L182" s="178"/>
      <c r="M182" s="178"/>
      <c r="N182" s="178"/>
      <c r="O182" s="178"/>
      <c r="P182" s="178"/>
      <c r="Q182" s="178"/>
      <c r="R182" s="180"/>
      <c r="T182" s="181"/>
      <c r="U182" s="178"/>
      <c r="V182" s="178"/>
      <c r="W182" s="178"/>
      <c r="X182" s="178"/>
      <c r="Y182" s="178"/>
      <c r="Z182" s="178"/>
      <c r="AA182" s="182"/>
      <c r="AT182" s="183" t="s">
        <v>180</v>
      </c>
      <c r="AU182" s="183" t="s">
        <v>151</v>
      </c>
      <c r="AV182" s="10" t="s">
        <v>83</v>
      </c>
      <c r="AW182" s="10" t="s">
        <v>6</v>
      </c>
      <c r="AX182" s="10" t="s">
        <v>75</v>
      </c>
      <c r="AY182" s="183" t="s">
        <v>172</v>
      </c>
    </row>
    <row r="183" spans="2:65" s="10" customFormat="1" ht="25.5" customHeight="1">
      <c r="B183" s="177"/>
      <c r="C183" s="178"/>
      <c r="D183" s="178"/>
      <c r="E183" s="179" t="s">
        <v>21</v>
      </c>
      <c r="F183" s="270" t="s">
        <v>201</v>
      </c>
      <c r="G183" s="271"/>
      <c r="H183" s="271"/>
      <c r="I183" s="271"/>
      <c r="J183" s="178"/>
      <c r="K183" s="179" t="s">
        <v>21</v>
      </c>
      <c r="L183" s="178"/>
      <c r="M183" s="178"/>
      <c r="N183" s="178"/>
      <c r="O183" s="178"/>
      <c r="P183" s="178"/>
      <c r="Q183" s="178"/>
      <c r="R183" s="180"/>
      <c r="T183" s="181"/>
      <c r="U183" s="178"/>
      <c r="V183" s="178"/>
      <c r="W183" s="178"/>
      <c r="X183" s="178"/>
      <c r="Y183" s="178"/>
      <c r="Z183" s="178"/>
      <c r="AA183" s="182"/>
      <c r="AT183" s="183" t="s">
        <v>180</v>
      </c>
      <c r="AU183" s="183" t="s">
        <v>151</v>
      </c>
      <c r="AV183" s="10" t="s">
        <v>83</v>
      </c>
      <c r="AW183" s="10" t="s">
        <v>6</v>
      </c>
      <c r="AX183" s="10" t="s">
        <v>75</v>
      </c>
      <c r="AY183" s="183" t="s">
        <v>172</v>
      </c>
    </row>
    <row r="184" spans="2:65" s="11" customFormat="1" ht="16.5" customHeight="1">
      <c r="B184" s="184"/>
      <c r="C184" s="185"/>
      <c r="D184" s="185"/>
      <c r="E184" s="186" t="s">
        <v>21</v>
      </c>
      <c r="F184" s="272" t="s">
        <v>344</v>
      </c>
      <c r="G184" s="273"/>
      <c r="H184" s="273"/>
      <c r="I184" s="273"/>
      <c r="J184" s="185"/>
      <c r="K184" s="187">
        <v>12.5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90"/>
      <c r="AT184" s="191" t="s">
        <v>180</v>
      </c>
      <c r="AU184" s="191" t="s">
        <v>151</v>
      </c>
      <c r="AV184" s="11" t="s">
        <v>151</v>
      </c>
      <c r="AW184" s="11" t="s">
        <v>6</v>
      </c>
      <c r="AX184" s="11" t="s">
        <v>83</v>
      </c>
      <c r="AY184" s="191" t="s">
        <v>172</v>
      </c>
    </row>
    <row r="185" spans="2:65" s="9" customFormat="1" ht="29.85" customHeight="1">
      <c r="B185" s="157"/>
      <c r="C185" s="158"/>
      <c r="D185" s="167" t="s">
        <v>145</v>
      </c>
      <c r="E185" s="167"/>
      <c r="F185" s="167"/>
      <c r="G185" s="167"/>
      <c r="H185" s="167"/>
      <c r="I185" s="167"/>
      <c r="J185" s="167"/>
      <c r="K185" s="167"/>
      <c r="L185" s="167"/>
      <c r="M185" s="167"/>
      <c r="N185" s="280">
        <f>BK185</f>
        <v>0</v>
      </c>
      <c r="O185" s="281"/>
      <c r="P185" s="281"/>
      <c r="Q185" s="281"/>
      <c r="R185" s="160"/>
      <c r="T185" s="161"/>
      <c r="U185" s="158"/>
      <c r="V185" s="158"/>
      <c r="W185" s="162">
        <f>SUM(W186:W218)</f>
        <v>0</v>
      </c>
      <c r="X185" s="158"/>
      <c r="Y185" s="162">
        <f>SUM(Y186:Y218)</f>
        <v>32.491410000000002</v>
      </c>
      <c r="Z185" s="158"/>
      <c r="AA185" s="163">
        <f>SUM(AA186:AA218)</f>
        <v>3.6795</v>
      </c>
      <c r="AR185" s="164" t="s">
        <v>83</v>
      </c>
      <c r="AT185" s="165" t="s">
        <v>74</v>
      </c>
      <c r="AU185" s="165" t="s">
        <v>83</v>
      </c>
      <c r="AY185" s="164" t="s">
        <v>172</v>
      </c>
      <c r="BK185" s="166">
        <f>SUM(BK186:BK218)</f>
        <v>0</v>
      </c>
    </row>
    <row r="186" spans="2:65" s="1" customFormat="1" ht="16.5" customHeight="1">
      <c r="B186" s="36"/>
      <c r="C186" s="168" t="s">
        <v>345</v>
      </c>
      <c r="D186" s="168" t="s">
        <v>173</v>
      </c>
      <c r="E186" s="169" t="s">
        <v>346</v>
      </c>
      <c r="F186" s="264" t="s">
        <v>347</v>
      </c>
      <c r="G186" s="264"/>
      <c r="H186" s="264"/>
      <c r="I186" s="264"/>
      <c r="J186" s="170" t="s">
        <v>185</v>
      </c>
      <c r="K186" s="171">
        <v>10.8</v>
      </c>
      <c r="L186" s="265">
        <v>0</v>
      </c>
      <c r="M186" s="266"/>
      <c r="N186" s="267">
        <f>ROUND(L186*K186,3)</f>
        <v>0</v>
      </c>
      <c r="O186" s="267"/>
      <c r="P186" s="267"/>
      <c r="Q186" s="267"/>
      <c r="R186" s="38"/>
      <c r="T186" s="173" t="s">
        <v>21</v>
      </c>
      <c r="U186" s="45" t="s">
        <v>42</v>
      </c>
      <c r="V186" s="37"/>
      <c r="W186" s="174">
        <f>V186*K186</f>
        <v>0</v>
      </c>
      <c r="X186" s="174">
        <v>7.0999999999999994E-2</v>
      </c>
      <c r="Y186" s="174">
        <f>X186*K186</f>
        <v>0.76680000000000004</v>
      </c>
      <c r="Z186" s="174">
        <v>0</v>
      </c>
      <c r="AA186" s="175">
        <f>Z186*K186</f>
        <v>0</v>
      </c>
      <c r="AR186" s="20" t="s">
        <v>177</v>
      </c>
      <c r="AT186" s="20" t="s">
        <v>173</v>
      </c>
      <c r="AU186" s="20" t="s">
        <v>151</v>
      </c>
      <c r="AY186" s="20" t="s">
        <v>172</v>
      </c>
      <c r="BE186" s="111">
        <f>IF(U186="základná",N186,0)</f>
        <v>0</v>
      </c>
      <c r="BF186" s="111">
        <f>IF(U186="znížená",N186,0)</f>
        <v>0</v>
      </c>
      <c r="BG186" s="111">
        <f>IF(U186="zákl. prenesená",N186,0)</f>
        <v>0</v>
      </c>
      <c r="BH186" s="111">
        <f>IF(U186="zníž. prenesená",N186,0)</f>
        <v>0</v>
      </c>
      <c r="BI186" s="111">
        <f>IF(U186="nulová",N186,0)</f>
        <v>0</v>
      </c>
      <c r="BJ186" s="20" t="s">
        <v>151</v>
      </c>
      <c r="BK186" s="176">
        <f>ROUND(L186*K186,3)</f>
        <v>0</v>
      </c>
      <c r="BL186" s="20" t="s">
        <v>177</v>
      </c>
      <c r="BM186" s="20" t="s">
        <v>348</v>
      </c>
    </row>
    <row r="187" spans="2:65" s="10" customFormat="1" ht="51" customHeight="1">
      <c r="B187" s="177"/>
      <c r="C187" s="178"/>
      <c r="D187" s="178"/>
      <c r="E187" s="179" t="s">
        <v>21</v>
      </c>
      <c r="F187" s="268" t="s">
        <v>349</v>
      </c>
      <c r="G187" s="269"/>
      <c r="H187" s="269"/>
      <c r="I187" s="269"/>
      <c r="J187" s="178"/>
      <c r="K187" s="179" t="s">
        <v>21</v>
      </c>
      <c r="L187" s="178"/>
      <c r="M187" s="178"/>
      <c r="N187" s="178"/>
      <c r="O187" s="178"/>
      <c r="P187" s="178"/>
      <c r="Q187" s="178"/>
      <c r="R187" s="180"/>
      <c r="T187" s="181"/>
      <c r="U187" s="178"/>
      <c r="V187" s="178"/>
      <c r="W187" s="178"/>
      <c r="X187" s="178"/>
      <c r="Y187" s="178"/>
      <c r="Z187" s="178"/>
      <c r="AA187" s="182"/>
      <c r="AT187" s="183" t="s">
        <v>180</v>
      </c>
      <c r="AU187" s="183" t="s">
        <v>151</v>
      </c>
      <c r="AV187" s="10" t="s">
        <v>83</v>
      </c>
      <c r="AW187" s="10" t="s">
        <v>6</v>
      </c>
      <c r="AX187" s="10" t="s">
        <v>75</v>
      </c>
      <c r="AY187" s="183" t="s">
        <v>172</v>
      </c>
    </row>
    <row r="188" spans="2:65" s="10" customFormat="1" ht="25.5" customHeight="1">
      <c r="B188" s="177"/>
      <c r="C188" s="178"/>
      <c r="D188" s="178"/>
      <c r="E188" s="179" t="s">
        <v>21</v>
      </c>
      <c r="F188" s="270" t="s">
        <v>350</v>
      </c>
      <c r="G188" s="271"/>
      <c r="H188" s="271"/>
      <c r="I188" s="271"/>
      <c r="J188" s="178"/>
      <c r="K188" s="179" t="s">
        <v>21</v>
      </c>
      <c r="L188" s="178"/>
      <c r="M188" s="178"/>
      <c r="N188" s="178"/>
      <c r="O188" s="178"/>
      <c r="P188" s="178"/>
      <c r="Q188" s="178"/>
      <c r="R188" s="180"/>
      <c r="T188" s="181"/>
      <c r="U188" s="178"/>
      <c r="V188" s="178"/>
      <c r="W188" s="178"/>
      <c r="X188" s="178"/>
      <c r="Y188" s="178"/>
      <c r="Z188" s="178"/>
      <c r="AA188" s="182"/>
      <c r="AT188" s="183" t="s">
        <v>180</v>
      </c>
      <c r="AU188" s="183" t="s">
        <v>151</v>
      </c>
      <c r="AV188" s="10" t="s">
        <v>83</v>
      </c>
      <c r="AW188" s="10" t="s">
        <v>6</v>
      </c>
      <c r="AX188" s="10" t="s">
        <v>75</v>
      </c>
      <c r="AY188" s="183" t="s">
        <v>172</v>
      </c>
    </row>
    <row r="189" spans="2:65" s="11" customFormat="1" ht="16.5" customHeight="1">
      <c r="B189" s="184"/>
      <c r="C189" s="185"/>
      <c r="D189" s="185"/>
      <c r="E189" s="186" t="s">
        <v>21</v>
      </c>
      <c r="F189" s="272" t="s">
        <v>351</v>
      </c>
      <c r="G189" s="273"/>
      <c r="H189" s="273"/>
      <c r="I189" s="273"/>
      <c r="J189" s="185"/>
      <c r="K189" s="187">
        <v>10.8</v>
      </c>
      <c r="L189" s="185"/>
      <c r="M189" s="185"/>
      <c r="N189" s="185"/>
      <c r="O189" s="185"/>
      <c r="P189" s="185"/>
      <c r="Q189" s="185"/>
      <c r="R189" s="188"/>
      <c r="T189" s="189"/>
      <c r="U189" s="185"/>
      <c r="V189" s="185"/>
      <c r="W189" s="185"/>
      <c r="X189" s="185"/>
      <c r="Y189" s="185"/>
      <c r="Z189" s="185"/>
      <c r="AA189" s="190"/>
      <c r="AT189" s="191" t="s">
        <v>180</v>
      </c>
      <c r="AU189" s="191" t="s">
        <v>151</v>
      </c>
      <c r="AV189" s="11" t="s">
        <v>151</v>
      </c>
      <c r="AW189" s="11" t="s">
        <v>6</v>
      </c>
      <c r="AX189" s="11" t="s">
        <v>83</v>
      </c>
      <c r="AY189" s="191" t="s">
        <v>172</v>
      </c>
    </row>
    <row r="190" spans="2:65" s="1" customFormat="1" ht="16.5" customHeight="1">
      <c r="B190" s="36"/>
      <c r="C190" s="168" t="s">
        <v>352</v>
      </c>
      <c r="D190" s="168" t="s">
        <v>173</v>
      </c>
      <c r="E190" s="169" t="s">
        <v>353</v>
      </c>
      <c r="F190" s="264" t="s">
        <v>354</v>
      </c>
      <c r="G190" s="264"/>
      <c r="H190" s="264"/>
      <c r="I190" s="264"/>
      <c r="J190" s="170" t="s">
        <v>185</v>
      </c>
      <c r="K190" s="171">
        <v>8.4</v>
      </c>
      <c r="L190" s="265">
        <v>0</v>
      </c>
      <c r="M190" s="266"/>
      <c r="N190" s="267">
        <f>ROUND(L190*K190,3)</f>
        <v>0</v>
      </c>
      <c r="O190" s="267"/>
      <c r="P190" s="267"/>
      <c r="Q190" s="267"/>
      <c r="R190" s="38"/>
      <c r="T190" s="173" t="s">
        <v>21</v>
      </c>
      <c r="U190" s="45" t="s">
        <v>42</v>
      </c>
      <c r="V190" s="37"/>
      <c r="W190" s="174">
        <f>V190*K190</f>
        <v>0</v>
      </c>
      <c r="X190" s="174">
        <v>4.6000000000000001E-4</v>
      </c>
      <c r="Y190" s="174">
        <f>X190*K190</f>
        <v>3.8640000000000002E-3</v>
      </c>
      <c r="Z190" s="174">
        <v>0</v>
      </c>
      <c r="AA190" s="175">
        <f>Z190*K190</f>
        <v>0</v>
      </c>
      <c r="AR190" s="20" t="s">
        <v>177</v>
      </c>
      <c r="AT190" s="20" t="s">
        <v>173</v>
      </c>
      <c r="AU190" s="20" t="s">
        <v>151</v>
      </c>
      <c r="AY190" s="20" t="s">
        <v>172</v>
      </c>
      <c r="BE190" s="111">
        <f>IF(U190="základná",N190,0)</f>
        <v>0</v>
      </c>
      <c r="BF190" s="111">
        <f>IF(U190="znížená",N190,0)</f>
        <v>0</v>
      </c>
      <c r="BG190" s="111">
        <f>IF(U190="zákl. prenesená",N190,0)</f>
        <v>0</v>
      </c>
      <c r="BH190" s="111">
        <f>IF(U190="zníž. prenesená",N190,0)</f>
        <v>0</v>
      </c>
      <c r="BI190" s="111">
        <f>IF(U190="nulová",N190,0)</f>
        <v>0</v>
      </c>
      <c r="BJ190" s="20" t="s">
        <v>151</v>
      </c>
      <c r="BK190" s="176">
        <f>ROUND(L190*K190,3)</f>
        <v>0</v>
      </c>
      <c r="BL190" s="20" t="s">
        <v>177</v>
      </c>
      <c r="BM190" s="20" t="s">
        <v>355</v>
      </c>
    </row>
    <row r="191" spans="2:65" s="10" customFormat="1" ht="25.5" customHeight="1">
      <c r="B191" s="177"/>
      <c r="C191" s="178"/>
      <c r="D191" s="178"/>
      <c r="E191" s="179" t="s">
        <v>21</v>
      </c>
      <c r="F191" s="268" t="s">
        <v>356</v>
      </c>
      <c r="G191" s="269"/>
      <c r="H191" s="269"/>
      <c r="I191" s="269"/>
      <c r="J191" s="178"/>
      <c r="K191" s="179" t="s">
        <v>21</v>
      </c>
      <c r="L191" s="178"/>
      <c r="M191" s="178"/>
      <c r="N191" s="178"/>
      <c r="O191" s="178"/>
      <c r="P191" s="178"/>
      <c r="Q191" s="178"/>
      <c r="R191" s="180"/>
      <c r="T191" s="181"/>
      <c r="U191" s="178"/>
      <c r="V191" s="178"/>
      <c r="W191" s="178"/>
      <c r="X191" s="178"/>
      <c r="Y191" s="178"/>
      <c r="Z191" s="178"/>
      <c r="AA191" s="182"/>
      <c r="AT191" s="183" t="s">
        <v>180</v>
      </c>
      <c r="AU191" s="183" t="s">
        <v>151</v>
      </c>
      <c r="AV191" s="10" t="s">
        <v>83</v>
      </c>
      <c r="AW191" s="10" t="s">
        <v>6</v>
      </c>
      <c r="AX191" s="10" t="s">
        <v>75</v>
      </c>
      <c r="AY191" s="183" t="s">
        <v>172</v>
      </c>
    </row>
    <row r="192" spans="2:65" s="11" customFormat="1" ht="16.5" customHeight="1">
      <c r="B192" s="184"/>
      <c r="C192" s="185"/>
      <c r="D192" s="185"/>
      <c r="E192" s="186" t="s">
        <v>21</v>
      </c>
      <c r="F192" s="272" t="s">
        <v>357</v>
      </c>
      <c r="G192" s="273"/>
      <c r="H192" s="273"/>
      <c r="I192" s="273"/>
      <c r="J192" s="185"/>
      <c r="K192" s="187">
        <v>8.4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90"/>
      <c r="AT192" s="191" t="s">
        <v>180</v>
      </c>
      <c r="AU192" s="191" t="s">
        <v>151</v>
      </c>
      <c r="AV192" s="11" t="s">
        <v>151</v>
      </c>
      <c r="AW192" s="11" t="s">
        <v>6</v>
      </c>
      <c r="AX192" s="11" t="s">
        <v>83</v>
      </c>
      <c r="AY192" s="191" t="s">
        <v>172</v>
      </c>
    </row>
    <row r="193" spans="2:65" s="1" customFormat="1" ht="25.5" customHeight="1">
      <c r="B193" s="36"/>
      <c r="C193" s="168" t="s">
        <v>11</v>
      </c>
      <c r="D193" s="168" t="s">
        <v>173</v>
      </c>
      <c r="E193" s="169" t="s">
        <v>223</v>
      </c>
      <c r="F193" s="264" t="s">
        <v>224</v>
      </c>
      <c r="G193" s="264"/>
      <c r="H193" s="264"/>
      <c r="I193" s="264"/>
      <c r="J193" s="170" t="s">
        <v>225</v>
      </c>
      <c r="K193" s="171">
        <v>2</v>
      </c>
      <c r="L193" s="265">
        <v>0</v>
      </c>
      <c r="M193" s="266"/>
      <c r="N193" s="267">
        <f>ROUND(L193*K193,3)</f>
        <v>0</v>
      </c>
      <c r="O193" s="267"/>
      <c r="P193" s="267"/>
      <c r="Q193" s="267"/>
      <c r="R193" s="38"/>
      <c r="T193" s="173" t="s">
        <v>21</v>
      </c>
      <c r="U193" s="45" t="s">
        <v>42</v>
      </c>
      <c r="V193" s="37"/>
      <c r="W193" s="174">
        <f>V193*K193</f>
        <v>0</v>
      </c>
      <c r="X193" s="174">
        <v>7.7670000000000003E-2</v>
      </c>
      <c r="Y193" s="174">
        <f>X193*K193</f>
        <v>0.15534000000000001</v>
      </c>
      <c r="Z193" s="174">
        <v>0</v>
      </c>
      <c r="AA193" s="175">
        <f>Z193*K193</f>
        <v>0</v>
      </c>
      <c r="AR193" s="20" t="s">
        <v>177</v>
      </c>
      <c r="AT193" s="20" t="s">
        <v>173</v>
      </c>
      <c r="AU193" s="20" t="s">
        <v>151</v>
      </c>
      <c r="AY193" s="20" t="s">
        <v>172</v>
      </c>
      <c r="BE193" s="111">
        <f>IF(U193="základná",N193,0)</f>
        <v>0</v>
      </c>
      <c r="BF193" s="111">
        <f>IF(U193="znížená",N193,0)</f>
        <v>0</v>
      </c>
      <c r="BG193" s="111">
        <f>IF(U193="zákl. prenesená",N193,0)</f>
        <v>0</v>
      </c>
      <c r="BH193" s="111">
        <f>IF(U193="zníž. prenesená",N193,0)</f>
        <v>0</v>
      </c>
      <c r="BI193" s="111">
        <f>IF(U193="nulová",N193,0)</f>
        <v>0</v>
      </c>
      <c r="BJ193" s="20" t="s">
        <v>151</v>
      </c>
      <c r="BK193" s="176">
        <f>ROUND(L193*K193,3)</f>
        <v>0</v>
      </c>
      <c r="BL193" s="20" t="s">
        <v>177</v>
      </c>
      <c r="BM193" s="20" t="s">
        <v>226</v>
      </c>
    </row>
    <row r="194" spans="2:65" s="11" customFormat="1" ht="16.5" customHeight="1">
      <c r="B194" s="184"/>
      <c r="C194" s="185"/>
      <c r="D194" s="185"/>
      <c r="E194" s="186" t="s">
        <v>21</v>
      </c>
      <c r="F194" s="274" t="s">
        <v>227</v>
      </c>
      <c r="G194" s="275"/>
      <c r="H194" s="275"/>
      <c r="I194" s="275"/>
      <c r="J194" s="185"/>
      <c r="K194" s="187">
        <v>2</v>
      </c>
      <c r="L194" s="185"/>
      <c r="M194" s="185"/>
      <c r="N194" s="185"/>
      <c r="O194" s="185"/>
      <c r="P194" s="185"/>
      <c r="Q194" s="185"/>
      <c r="R194" s="188"/>
      <c r="T194" s="189"/>
      <c r="U194" s="185"/>
      <c r="V194" s="185"/>
      <c r="W194" s="185"/>
      <c r="X194" s="185"/>
      <c r="Y194" s="185"/>
      <c r="Z194" s="185"/>
      <c r="AA194" s="190"/>
      <c r="AT194" s="191" t="s">
        <v>180</v>
      </c>
      <c r="AU194" s="191" t="s">
        <v>151</v>
      </c>
      <c r="AV194" s="11" t="s">
        <v>151</v>
      </c>
      <c r="AW194" s="11" t="s">
        <v>6</v>
      </c>
      <c r="AX194" s="11" t="s">
        <v>83</v>
      </c>
      <c r="AY194" s="191" t="s">
        <v>172</v>
      </c>
    </row>
    <row r="195" spans="2:65" s="1" customFormat="1" ht="38.25" customHeight="1">
      <c r="B195" s="36"/>
      <c r="C195" s="168" t="s">
        <v>358</v>
      </c>
      <c r="D195" s="168" t="s">
        <v>173</v>
      </c>
      <c r="E195" s="169" t="s">
        <v>359</v>
      </c>
      <c r="F195" s="264" t="s">
        <v>360</v>
      </c>
      <c r="G195" s="264"/>
      <c r="H195" s="264"/>
      <c r="I195" s="264"/>
      <c r="J195" s="170" t="s">
        <v>185</v>
      </c>
      <c r="K195" s="171">
        <v>36.299999999999997</v>
      </c>
      <c r="L195" s="265">
        <v>0</v>
      </c>
      <c r="M195" s="266"/>
      <c r="N195" s="267">
        <f>ROUND(L195*K195,3)</f>
        <v>0</v>
      </c>
      <c r="O195" s="267"/>
      <c r="P195" s="267"/>
      <c r="Q195" s="267"/>
      <c r="R195" s="38"/>
      <c r="T195" s="173" t="s">
        <v>21</v>
      </c>
      <c r="U195" s="45" t="s">
        <v>42</v>
      </c>
      <c r="V195" s="37"/>
      <c r="W195" s="174">
        <f>V195*K195</f>
        <v>0</v>
      </c>
      <c r="X195" s="174">
        <v>3.5009999999999999E-2</v>
      </c>
      <c r="Y195" s="174">
        <f>X195*K195</f>
        <v>1.2708629999999999</v>
      </c>
      <c r="Z195" s="174">
        <v>0</v>
      </c>
      <c r="AA195" s="175">
        <f>Z195*K195</f>
        <v>0</v>
      </c>
      <c r="AR195" s="20" t="s">
        <v>177</v>
      </c>
      <c r="AT195" s="20" t="s">
        <v>173</v>
      </c>
      <c r="AU195" s="20" t="s">
        <v>151</v>
      </c>
      <c r="AY195" s="20" t="s">
        <v>172</v>
      </c>
      <c r="BE195" s="111">
        <f>IF(U195="základná",N195,0)</f>
        <v>0</v>
      </c>
      <c r="BF195" s="111">
        <f>IF(U195="znížená",N195,0)</f>
        <v>0</v>
      </c>
      <c r="BG195" s="111">
        <f>IF(U195="zákl. prenesená",N195,0)</f>
        <v>0</v>
      </c>
      <c r="BH195" s="111">
        <f>IF(U195="zníž. prenesená",N195,0)</f>
        <v>0</v>
      </c>
      <c r="BI195" s="111">
        <f>IF(U195="nulová",N195,0)</f>
        <v>0</v>
      </c>
      <c r="BJ195" s="20" t="s">
        <v>151</v>
      </c>
      <c r="BK195" s="176">
        <f>ROUND(L195*K195,3)</f>
        <v>0</v>
      </c>
      <c r="BL195" s="20" t="s">
        <v>177</v>
      </c>
      <c r="BM195" s="20" t="s">
        <v>361</v>
      </c>
    </row>
    <row r="196" spans="2:65" s="1" customFormat="1" ht="16.5" customHeight="1">
      <c r="B196" s="36"/>
      <c r="C196" s="168" t="s">
        <v>362</v>
      </c>
      <c r="D196" s="168" t="s">
        <v>173</v>
      </c>
      <c r="E196" s="169" t="s">
        <v>363</v>
      </c>
      <c r="F196" s="264" t="s">
        <v>364</v>
      </c>
      <c r="G196" s="264"/>
      <c r="H196" s="264"/>
      <c r="I196" s="264"/>
      <c r="J196" s="170" t="s">
        <v>185</v>
      </c>
      <c r="K196" s="171">
        <v>10.8</v>
      </c>
      <c r="L196" s="265">
        <v>0</v>
      </c>
      <c r="M196" s="266"/>
      <c r="N196" s="267">
        <f>ROUND(L196*K196,3)</f>
        <v>0</v>
      </c>
      <c r="O196" s="267"/>
      <c r="P196" s="267"/>
      <c r="Q196" s="267"/>
      <c r="R196" s="38"/>
      <c r="T196" s="173" t="s">
        <v>21</v>
      </c>
      <c r="U196" s="45" t="s">
        <v>42</v>
      </c>
      <c r="V196" s="37"/>
      <c r="W196" s="174">
        <f>V196*K196</f>
        <v>0</v>
      </c>
      <c r="X196" s="174">
        <v>1.1900000000000001E-3</v>
      </c>
      <c r="Y196" s="174">
        <f>X196*K196</f>
        <v>1.2852000000000002E-2</v>
      </c>
      <c r="Z196" s="174">
        <v>0</v>
      </c>
      <c r="AA196" s="175">
        <f>Z196*K196</f>
        <v>0</v>
      </c>
      <c r="AR196" s="20" t="s">
        <v>177</v>
      </c>
      <c r="AT196" s="20" t="s">
        <v>173</v>
      </c>
      <c r="AU196" s="20" t="s">
        <v>151</v>
      </c>
      <c r="AY196" s="20" t="s">
        <v>172</v>
      </c>
      <c r="BE196" s="111">
        <f>IF(U196="základná",N196,0)</f>
        <v>0</v>
      </c>
      <c r="BF196" s="111">
        <f>IF(U196="znížená",N196,0)</f>
        <v>0</v>
      </c>
      <c r="BG196" s="111">
        <f>IF(U196="zákl. prenesená",N196,0)</f>
        <v>0</v>
      </c>
      <c r="BH196" s="111">
        <f>IF(U196="zníž. prenesená",N196,0)</f>
        <v>0</v>
      </c>
      <c r="BI196" s="111">
        <f>IF(U196="nulová",N196,0)</f>
        <v>0</v>
      </c>
      <c r="BJ196" s="20" t="s">
        <v>151</v>
      </c>
      <c r="BK196" s="176">
        <f>ROUND(L196*K196,3)</f>
        <v>0</v>
      </c>
      <c r="BL196" s="20" t="s">
        <v>177</v>
      </c>
      <c r="BM196" s="20" t="s">
        <v>365</v>
      </c>
    </row>
    <row r="197" spans="2:65" s="10" customFormat="1" ht="38.25" customHeight="1">
      <c r="B197" s="177"/>
      <c r="C197" s="178"/>
      <c r="D197" s="178"/>
      <c r="E197" s="179" t="s">
        <v>21</v>
      </c>
      <c r="F197" s="268" t="s">
        <v>366</v>
      </c>
      <c r="G197" s="269"/>
      <c r="H197" s="269"/>
      <c r="I197" s="269"/>
      <c r="J197" s="178"/>
      <c r="K197" s="179" t="s">
        <v>21</v>
      </c>
      <c r="L197" s="178"/>
      <c r="M197" s="178"/>
      <c r="N197" s="178"/>
      <c r="O197" s="178"/>
      <c r="P197" s="178"/>
      <c r="Q197" s="178"/>
      <c r="R197" s="180"/>
      <c r="T197" s="181"/>
      <c r="U197" s="178"/>
      <c r="V197" s="178"/>
      <c r="W197" s="178"/>
      <c r="X197" s="178"/>
      <c r="Y197" s="178"/>
      <c r="Z197" s="178"/>
      <c r="AA197" s="182"/>
      <c r="AT197" s="183" t="s">
        <v>180</v>
      </c>
      <c r="AU197" s="183" t="s">
        <v>151</v>
      </c>
      <c r="AV197" s="10" t="s">
        <v>83</v>
      </c>
      <c r="AW197" s="10" t="s">
        <v>6</v>
      </c>
      <c r="AX197" s="10" t="s">
        <v>75</v>
      </c>
      <c r="AY197" s="183" t="s">
        <v>172</v>
      </c>
    </row>
    <row r="198" spans="2:65" s="11" customFormat="1" ht="16.5" customHeight="1">
      <c r="B198" s="184"/>
      <c r="C198" s="185"/>
      <c r="D198" s="185"/>
      <c r="E198" s="186" t="s">
        <v>21</v>
      </c>
      <c r="F198" s="272" t="s">
        <v>351</v>
      </c>
      <c r="G198" s="273"/>
      <c r="H198" s="273"/>
      <c r="I198" s="273"/>
      <c r="J198" s="185"/>
      <c r="K198" s="187">
        <v>10.8</v>
      </c>
      <c r="L198" s="185"/>
      <c r="M198" s="185"/>
      <c r="N198" s="185"/>
      <c r="O198" s="185"/>
      <c r="P198" s="185"/>
      <c r="Q198" s="185"/>
      <c r="R198" s="188"/>
      <c r="T198" s="189"/>
      <c r="U198" s="185"/>
      <c r="V198" s="185"/>
      <c r="W198" s="185"/>
      <c r="X198" s="185"/>
      <c r="Y198" s="185"/>
      <c r="Z198" s="185"/>
      <c r="AA198" s="190"/>
      <c r="AT198" s="191" t="s">
        <v>180</v>
      </c>
      <c r="AU198" s="191" t="s">
        <v>151</v>
      </c>
      <c r="AV198" s="11" t="s">
        <v>151</v>
      </c>
      <c r="AW198" s="11" t="s">
        <v>6</v>
      </c>
      <c r="AX198" s="11" t="s">
        <v>83</v>
      </c>
      <c r="AY198" s="191" t="s">
        <v>172</v>
      </c>
    </row>
    <row r="199" spans="2:65" s="1" customFormat="1" ht="16.5" customHeight="1">
      <c r="B199" s="36"/>
      <c r="C199" s="168" t="s">
        <v>367</v>
      </c>
      <c r="D199" s="168" t="s">
        <v>173</v>
      </c>
      <c r="E199" s="169" t="s">
        <v>368</v>
      </c>
      <c r="F199" s="264" t="s">
        <v>369</v>
      </c>
      <c r="G199" s="264"/>
      <c r="H199" s="264"/>
      <c r="I199" s="264"/>
      <c r="J199" s="170" t="s">
        <v>185</v>
      </c>
      <c r="K199" s="171">
        <v>36.299999999999997</v>
      </c>
      <c r="L199" s="265">
        <v>0</v>
      </c>
      <c r="M199" s="266"/>
      <c r="N199" s="267">
        <f>ROUND(L199*K199,3)</f>
        <v>0</v>
      </c>
      <c r="O199" s="267"/>
      <c r="P199" s="267"/>
      <c r="Q199" s="267"/>
      <c r="R199" s="38"/>
      <c r="T199" s="173" t="s">
        <v>21</v>
      </c>
      <c r="U199" s="45" t="s">
        <v>42</v>
      </c>
      <c r="V199" s="37"/>
      <c r="W199" s="174">
        <f>V199*K199</f>
        <v>0</v>
      </c>
      <c r="X199" s="174">
        <v>1.7000000000000001E-4</v>
      </c>
      <c r="Y199" s="174">
        <f>X199*K199</f>
        <v>6.1710000000000003E-3</v>
      </c>
      <c r="Z199" s="174">
        <v>0</v>
      </c>
      <c r="AA199" s="175">
        <f>Z199*K199</f>
        <v>0</v>
      </c>
      <c r="AR199" s="20" t="s">
        <v>177</v>
      </c>
      <c r="AT199" s="20" t="s">
        <v>173</v>
      </c>
      <c r="AU199" s="20" t="s">
        <v>151</v>
      </c>
      <c r="AY199" s="20" t="s">
        <v>172</v>
      </c>
      <c r="BE199" s="111">
        <f>IF(U199="základná",N199,0)</f>
        <v>0</v>
      </c>
      <c r="BF199" s="111">
        <f>IF(U199="znížená",N199,0)</f>
        <v>0</v>
      </c>
      <c r="BG199" s="111">
        <f>IF(U199="zákl. prenesená",N199,0)</f>
        <v>0</v>
      </c>
      <c r="BH199" s="111">
        <f>IF(U199="zníž. prenesená",N199,0)</f>
        <v>0</v>
      </c>
      <c r="BI199" s="111">
        <f>IF(U199="nulová",N199,0)</f>
        <v>0</v>
      </c>
      <c r="BJ199" s="20" t="s">
        <v>151</v>
      </c>
      <c r="BK199" s="176">
        <f>ROUND(L199*K199,3)</f>
        <v>0</v>
      </c>
      <c r="BL199" s="20" t="s">
        <v>177</v>
      </c>
      <c r="BM199" s="20" t="s">
        <v>370</v>
      </c>
    </row>
    <row r="200" spans="2:65" s="10" customFormat="1" ht="16.5" customHeight="1">
      <c r="B200" s="177"/>
      <c r="C200" s="178"/>
      <c r="D200" s="178"/>
      <c r="E200" s="179" t="s">
        <v>21</v>
      </c>
      <c r="F200" s="268" t="s">
        <v>371</v>
      </c>
      <c r="G200" s="269"/>
      <c r="H200" s="269"/>
      <c r="I200" s="269"/>
      <c r="J200" s="178"/>
      <c r="K200" s="179" t="s">
        <v>21</v>
      </c>
      <c r="L200" s="178"/>
      <c r="M200" s="178"/>
      <c r="N200" s="178"/>
      <c r="O200" s="178"/>
      <c r="P200" s="178"/>
      <c r="Q200" s="178"/>
      <c r="R200" s="180"/>
      <c r="T200" s="181"/>
      <c r="U200" s="178"/>
      <c r="V200" s="178"/>
      <c r="W200" s="178"/>
      <c r="X200" s="178"/>
      <c r="Y200" s="178"/>
      <c r="Z200" s="178"/>
      <c r="AA200" s="182"/>
      <c r="AT200" s="183" t="s">
        <v>180</v>
      </c>
      <c r="AU200" s="183" t="s">
        <v>151</v>
      </c>
      <c r="AV200" s="10" t="s">
        <v>83</v>
      </c>
      <c r="AW200" s="10" t="s">
        <v>6</v>
      </c>
      <c r="AX200" s="10" t="s">
        <v>75</v>
      </c>
      <c r="AY200" s="183" t="s">
        <v>172</v>
      </c>
    </row>
    <row r="201" spans="2:65" s="11" customFormat="1" ht="16.5" customHeight="1">
      <c r="B201" s="184"/>
      <c r="C201" s="185"/>
      <c r="D201" s="185"/>
      <c r="E201" s="186" t="s">
        <v>21</v>
      </c>
      <c r="F201" s="272" t="s">
        <v>372</v>
      </c>
      <c r="G201" s="273"/>
      <c r="H201" s="273"/>
      <c r="I201" s="273"/>
      <c r="J201" s="185"/>
      <c r="K201" s="187">
        <v>36.299999999999997</v>
      </c>
      <c r="L201" s="185"/>
      <c r="M201" s="185"/>
      <c r="N201" s="185"/>
      <c r="O201" s="185"/>
      <c r="P201" s="185"/>
      <c r="Q201" s="185"/>
      <c r="R201" s="188"/>
      <c r="T201" s="189"/>
      <c r="U201" s="185"/>
      <c r="V201" s="185"/>
      <c r="W201" s="185"/>
      <c r="X201" s="185"/>
      <c r="Y201" s="185"/>
      <c r="Z201" s="185"/>
      <c r="AA201" s="190"/>
      <c r="AT201" s="191" t="s">
        <v>180</v>
      </c>
      <c r="AU201" s="191" t="s">
        <v>151</v>
      </c>
      <c r="AV201" s="11" t="s">
        <v>151</v>
      </c>
      <c r="AW201" s="11" t="s">
        <v>6</v>
      </c>
      <c r="AX201" s="11" t="s">
        <v>83</v>
      </c>
      <c r="AY201" s="191" t="s">
        <v>172</v>
      </c>
    </row>
    <row r="202" spans="2:65" s="1" customFormat="1" ht="16.5" customHeight="1">
      <c r="B202" s="36"/>
      <c r="C202" s="168" t="s">
        <v>373</v>
      </c>
      <c r="D202" s="168" t="s">
        <v>173</v>
      </c>
      <c r="E202" s="169" t="s">
        <v>229</v>
      </c>
      <c r="F202" s="264" t="s">
        <v>230</v>
      </c>
      <c r="G202" s="264"/>
      <c r="H202" s="264"/>
      <c r="I202" s="264"/>
      <c r="J202" s="170" t="s">
        <v>185</v>
      </c>
      <c r="K202" s="171">
        <v>12</v>
      </c>
      <c r="L202" s="265">
        <v>0</v>
      </c>
      <c r="M202" s="266"/>
      <c r="N202" s="267">
        <f>ROUND(L202*K202,3)</f>
        <v>0</v>
      </c>
      <c r="O202" s="267"/>
      <c r="P202" s="267"/>
      <c r="Q202" s="267"/>
      <c r="R202" s="38"/>
      <c r="T202" s="173" t="s">
        <v>21</v>
      </c>
      <c r="U202" s="45" t="s">
        <v>42</v>
      </c>
      <c r="V202" s="37"/>
      <c r="W202" s="174">
        <f>V202*K202</f>
        <v>0</v>
      </c>
      <c r="X202" s="174">
        <v>0.14766000000000001</v>
      </c>
      <c r="Y202" s="174">
        <f>X202*K202</f>
        <v>1.7719200000000002</v>
      </c>
      <c r="Z202" s="174">
        <v>0</v>
      </c>
      <c r="AA202" s="175">
        <f>Z202*K202</f>
        <v>0</v>
      </c>
      <c r="AR202" s="20" t="s">
        <v>177</v>
      </c>
      <c r="AT202" s="20" t="s">
        <v>173</v>
      </c>
      <c r="AU202" s="20" t="s">
        <v>151</v>
      </c>
      <c r="AY202" s="20" t="s">
        <v>172</v>
      </c>
      <c r="BE202" s="111">
        <f>IF(U202="základná",N202,0)</f>
        <v>0</v>
      </c>
      <c r="BF202" s="111">
        <f>IF(U202="znížená",N202,0)</f>
        <v>0</v>
      </c>
      <c r="BG202" s="111">
        <f>IF(U202="zákl. prenesená",N202,0)</f>
        <v>0</v>
      </c>
      <c r="BH202" s="111">
        <f>IF(U202="zníž. prenesená",N202,0)</f>
        <v>0</v>
      </c>
      <c r="BI202" s="111">
        <f>IF(U202="nulová",N202,0)</f>
        <v>0</v>
      </c>
      <c r="BJ202" s="20" t="s">
        <v>151</v>
      </c>
      <c r="BK202" s="176">
        <f>ROUND(L202*K202,3)</f>
        <v>0</v>
      </c>
      <c r="BL202" s="20" t="s">
        <v>177</v>
      </c>
      <c r="BM202" s="20" t="s">
        <v>231</v>
      </c>
    </row>
    <row r="203" spans="2:65" s="10" customFormat="1" ht="38.25" customHeight="1">
      <c r="B203" s="177"/>
      <c r="C203" s="178"/>
      <c r="D203" s="178"/>
      <c r="E203" s="179" t="s">
        <v>21</v>
      </c>
      <c r="F203" s="268" t="s">
        <v>374</v>
      </c>
      <c r="G203" s="269"/>
      <c r="H203" s="269"/>
      <c r="I203" s="269"/>
      <c r="J203" s="178"/>
      <c r="K203" s="179" t="s">
        <v>21</v>
      </c>
      <c r="L203" s="178"/>
      <c r="M203" s="178"/>
      <c r="N203" s="178"/>
      <c r="O203" s="178"/>
      <c r="P203" s="178"/>
      <c r="Q203" s="178"/>
      <c r="R203" s="180"/>
      <c r="T203" s="181"/>
      <c r="U203" s="178"/>
      <c r="V203" s="178"/>
      <c r="W203" s="178"/>
      <c r="X203" s="178"/>
      <c r="Y203" s="178"/>
      <c r="Z203" s="178"/>
      <c r="AA203" s="182"/>
      <c r="AT203" s="183" t="s">
        <v>180</v>
      </c>
      <c r="AU203" s="183" t="s">
        <v>151</v>
      </c>
      <c r="AV203" s="10" t="s">
        <v>83</v>
      </c>
      <c r="AW203" s="10" t="s">
        <v>6</v>
      </c>
      <c r="AX203" s="10" t="s">
        <v>75</v>
      </c>
      <c r="AY203" s="183" t="s">
        <v>172</v>
      </c>
    </row>
    <row r="204" spans="2:65" s="11" customFormat="1" ht="16.5" customHeight="1">
      <c r="B204" s="184"/>
      <c r="C204" s="185"/>
      <c r="D204" s="185"/>
      <c r="E204" s="186" t="s">
        <v>21</v>
      </c>
      <c r="F204" s="272" t="s">
        <v>375</v>
      </c>
      <c r="G204" s="273"/>
      <c r="H204" s="273"/>
      <c r="I204" s="273"/>
      <c r="J204" s="185"/>
      <c r="K204" s="187">
        <v>12</v>
      </c>
      <c r="L204" s="185"/>
      <c r="M204" s="185"/>
      <c r="N204" s="185"/>
      <c r="O204" s="185"/>
      <c r="P204" s="185"/>
      <c r="Q204" s="185"/>
      <c r="R204" s="188"/>
      <c r="T204" s="189"/>
      <c r="U204" s="185"/>
      <c r="V204" s="185"/>
      <c r="W204" s="185"/>
      <c r="X204" s="185"/>
      <c r="Y204" s="185"/>
      <c r="Z204" s="185"/>
      <c r="AA204" s="190"/>
      <c r="AT204" s="191" t="s">
        <v>180</v>
      </c>
      <c r="AU204" s="191" t="s">
        <v>151</v>
      </c>
      <c r="AV204" s="11" t="s">
        <v>151</v>
      </c>
      <c r="AW204" s="11" t="s">
        <v>6</v>
      </c>
      <c r="AX204" s="11" t="s">
        <v>83</v>
      </c>
      <c r="AY204" s="191" t="s">
        <v>172</v>
      </c>
    </row>
    <row r="205" spans="2:65" s="1" customFormat="1" ht="16.5" customHeight="1">
      <c r="B205" s="36"/>
      <c r="C205" s="168" t="s">
        <v>376</v>
      </c>
      <c r="D205" s="168" t="s">
        <v>173</v>
      </c>
      <c r="E205" s="169" t="s">
        <v>377</v>
      </c>
      <c r="F205" s="264" t="s">
        <v>378</v>
      </c>
      <c r="G205" s="264"/>
      <c r="H205" s="264"/>
      <c r="I205" s="264"/>
      <c r="J205" s="170" t="s">
        <v>379</v>
      </c>
      <c r="K205" s="171">
        <v>60</v>
      </c>
      <c r="L205" s="265">
        <v>0</v>
      </c>
      <c r="M205" s="266"/>
      <c r="N205" s="267">
        <f>ROUND(L205*K205,3)</f>
        <v>0</v>
      </c>
      <c r="O205" s="267"/>
      <c r="P205" s="267"/>
      <c r="Q205" s="267"/>
      <c r="R205" s="38"/>
      <c r="T205" s="173" t="s">
        <v>21</v>
      </c>
      <c r="U205" s="45" t="s">
        <v>42</v>
      </c>
      <c r="V205" s="37"/>
      <c r="W205" s="174">
        <f>V205*K205</f>
        <v>0</v>
      </c>
      <c r="X205" s="174">
        <v>6.0000000000000002E-5</v>
      </c>
      <c r="Y205" s="174">
        <f>X205*K205</f>
        <v>3.5999999999999999E-3</v>
      </c>
      <c r="Z205" s="174">
        <v>0</v>
      </c>
      <c r="AA205" s="175">
        <f>Z205*K205</f>
        <v>0</v>
      </c>
      <c r="AR205" s="20" t="s">
        <v>177</v>
      </c>
      <c r="AT205" s="20" t="s">
        <v>173</v>
      </c>
      <c r="AU205" s="20" t="s">
        <v>151</v>
      </c>
      <c r="AY205" s="20" t="s">
        <v>172</v>
      </c>
      <c r="BE205" s="111">
        <f>IF(U205="základná",N205,0)</f>
        <v>0</v>
      </c>
      <c r="BF205" s="111">
        <f>IF(U205="znížená",N205,0)</f>
        <v>0</v>
      </c>
      <c r="BG205" s="111">
        <f>IF(U205="zákl. prenesená",N205,0)</f>
        <v>0</v>
      </c>
      <c r="BH205" s="111">
        <f>IF(U205="zníž. prenesená",N205,0)</f>
        <v>0</v>
      </c>
      <c r="BI205" s="111">
        <f>IF(U205="nulová",N205,0)</f>
        <v>0</v>
      </c>
      <c r="BJ205" s="20" t="s">
        <v>151</v>
      </c>
      <c r="BK205" s="176">
        <f>ROUND(L205*K205,3)</f>
        <v>0</v>
      </c>
      <c r="BL205" s="20" t="s">
        <v>177</v>
      </c>
      <c r="BM205" s="20" t="s">
        <v>380</v>
      </c>
    </row>
    <row r="206" spans="2:65" s="10" customFormat="1" ht="25.5" customHeight="1">
      <c r="B206" s="177"/>
      <c r="C206" s="178"/>
      <c r="D206" s="178"/>
      <c r="E206" s="179" t="s">
        <v>21</v>
      </c>
      <c r="F206" s="268" t="s">
        <v>381</v>
      </c>
      <c r="G206" s="269"/>
      <c r="H206" s="269"/>
      <c r="I206" s="269"/>
      <c r="J206" s="178"/>
      <c r="K206" s="179" t="s">
        <v>21</v>
      </c>
      <c r="L206" s="178"/>
      <c r="M206" s="178"/>
      <c r="N206" s="178"/>
      <c r="O206" s="178"/>
      <c r="P206" s="178"/>
      <c r="Q206" s="178"/>
      <c r="R206" s="180"/>
      <c r="T206" s="181"/>
      <c r="U206" s="178"/>
      <c r="V206" s="178"/>
      <c r="W206" s="178"/>
      <c r="X206" s="178"/>
      <c r="Y206" s="178"/>
      <c r="Z206" s="178"/>
      <c r="AA206" s="182"/>
      <c r="AT206" s="183" t="s">
        <v>180</v>
      </c>
      <c r="AU206" s="183" t="s">
        <v>151</v>
      </c>
      <c r="AV206" s="10" t="s">
        <v>83</v>
      </c>
      <c r="AW206" s="10" t="s">
        <v>6</v>
      </c>
      <c r="AX206" s="10" t="s">
        <v>75</v>
      </c>
      <c r="AY206" s="183" t="s">
        <v>172</v>
      </c>
    </row>
    <row r="207" spans="2:65" s="10" customFormat="1" ht="51" customHeight="1">
      <c r="B207" s="177"/>
      <c r="C207" s="178"/>
      <c r="D207" s="178"/>
      <c r="E207" s="179" t="s">
        <v>21</v>
      </c>
      <c r="F207" s="270" t="s">
        <v>382</v>
      </c>
      <c r="G207" s="271"/>
      <c r="H207" s="271"/>
      <c r="I207" s="271"/>
      <c r="J207" s="178"/>
      <c r="K207" s="179" t="s">
        <v>21</v>
      </c>
      <c r="L207" s="178"/>
      <c r="M207" s="178"/>
      <c r="N207" s="178"/>
      <c r="O207" s="178"/>
      <c r="P207" s="178"/>
      <c r="Q207" s="178"/>
      <c r="R207" s="180"/>
      <c r="T207" s="181"/>
      <c r="U207" s="178"/>
      <c r="V207" s="178"/>
      <c r="W207" s="178"/>
      <c r="X207" s="178"/>
      <c r="Y207" s="178"/>
      <c r="Z207" s="178"/>
      <c r="AA207" s="182"/>
      <c r="AT207" s="183" t="s">
        <v>180</v>
      </c>
      <c r="AU207" s="183" t="s">
        <v>151</v>
      </c>
      <c r="AV207" s="10" t="s">
        <v>83</v>
      </c>
      <c r="AW207" s="10" t="s">
        <v>6</v>
      </c>
      <c r="AX207" s="10" t="s">
        <v>75</v>
      </c>
      <c r="AY207" s="183" t="s">
        <v>172</v>
      </c>
    </row>
    <row r="208" spans="2:65" s="10" customFormat="1" ht="38.25" customHeight="1">
      <c r="B208" s="177"/>
      <c r="C208" s="178"/>
      <c r="D208" s="178"/>
      <c r="E208" s="179" t="s">
        <v>21</v>
      </c>
      <c r="F208" s="270" t="s">
        <v>383</v>
      </c>
      <c r="G208" s="271"/>
      <c r="H208" s="271"/>
      <c r="I208" s="271"/>
      <c r="J208" s="178"/>
      <c r="K208" s="179" t="s">
        <v>21</v>
      </c>
      <c r="L208" s="178"/>
      <c r="M208" s="178"/>
      <c r="N208" s="178"/>
      <c r="O208" s="178"/>
      <c r="P208" s="178"/>
      <c r="Q208" s="178"/>
      <c r="R208" s="180"/>
      <c r="T208" s="181"/>
      <c r="U208" s="178"/>
      <c r="V208" s="178"/>
      <c r="W208" s="178"/>
      <c r="X208" s="178"/>
      <c r="Y208" s="178"/>
      <c r="Z208" s="178"/>
      <c r="AA208" s="182"/>
      <c r="AT208" s="183" t="s">
        <v>180</v>
      </c>
      <c r="AU208" s="183" t="s">
        <v>151</v>
      </c>
      <c r="AV208" s="10" t="s">
        <v>83</v>
      </c>
      <c r="AW208" s="10" t="s">
        <v>6</v>
      </c>
      <c r="AX208" s="10" t="s">
        <v>75</v>
      </c>
      <c r="AY208" s="183" t="s">
        <v>172</v>
      </c>
    </row>
    <row r="209" spans="2:65" s="11" customFormat="1" ht="16.5" customHeight="1">
      <c r="B209" s="184"/>
      <c r="C209" s="185"/>
      <c r="D209" s="185"/>
      <c r="E209" s="186" t="s">
        <v>21</v>
      </c>
      <c r="F209" s="272" t="s">
        <v>384</v>
      </c>
      <c r="G209" s="273"/>
      <c r="H209" s="273"/>
      <c r="I209" s="273"/>
      <c r="J209" s="185"/>
      <c r="K209" s="187">
        <v>60</v>
      </c>
      <c r="L209" s="185"/>
      <c r="M209" s="185"/>
      <c r="N209" s="185"/>
      <c r="O209" s="185"/>
      <c r="P209" s="185"/>
      <c r="Q209" s="185"/>
      <c r="R209" s="188"/>
      <c r="T209" s="189"/>
      <c r="U209" s="185"/>
      <c r="V209" s="185"/>
      <c r="W209" s="185"/>
      <c r="X209" s="185"/>
      <c r="Y209" s="185"/>
      <c r="Z209" s="185"/>
      <c r="AA209" s="190"/>
      <c r="AT209" s="191" t="s">
        <v>180</v>
      </c>
      <c r="AU209" s="191" t="s">
        <v>151</v>
      </c>
      <c r="AV209" s="11" t="s">
        <v>151</v>
      </c>
      <c r="AW209" s="11" t="s">
        <v>6</v>
      </c>
      <c r="AX209" s="11" t="s">
        <v>83</v>
      </c>
      <c r="AY209" s="191" t="s">
        <v>172</v>
      </c>
    </row>
    <row r="210" spans="2:65" s="1" customFormat="1" ht="16.5" customHeight="1">
      <c r="B210" s="36"/>
      <c r="C210" s="168" t="s">
        <v>385</v>
      </c>
      <c r="D210" s="168" t="s">
        <v>173</v>
      </c>
      <c r="E210" s="169" t="s">
        <v>235</v>
      </c>
      <c r="F210" s="264" t="s">
        <v>236</v>
      </c>
      <c r="G210" s="264"/>
      <c r="H210" s="264"/>
      <c r="I210" s="264"/>
      <c r="J210" s="170" t="s">
        <v>176</v>
      </c>
      <c r="K210" s="171">
        <v>19</v>
      </c>
      <c r="L210" s="265">
        <v>0</v>
      </c>
      <c r="M210" s="266"/>
      <c r="N210" s="267">
        <f>ROUND(L210*K210,3)</f>
        <v>0</v>
      </c>
      <c r="O210" s="267"/>
      <c r="P210" s="267"/>
      <c r="Q210" s="267"/>
      <c r="R210" s="38"/>
      <c r="T210" s="173" t="s">
        <v>21</v>
      </c>
      <c r="U210" s="45" t="s">
        <v>42</v>
      </c>
      <c r="V210" s="37"/>
      <c r="W210" s="174">
        <f>V210*K210</f>
        <v>0</v>
      </c>
      <c r="X210" s="174">
        <v>1.5</v>
      </c>
      <c r="Y210" s="174">
        <f>X210*K210</f>
        <v>28.5</v>
      </c>
      <c r="Z210" s="174">
        <v>0</v>
      </c>
      <c r="AA210" s="175">
        <f>Z210*K210</f>
        <v>0</v>
      </c>
      <c r="AR210" s="20" t="s">
        <v>177</v>
      </c>
      <c r="AT210" s="20" t="s">
        <v>173</v>
      </c>
      <c r="AU210" s="20" t="s">
        <v>151</v>
      </c>
      <c r="AY210" s="20" t="s">
        <v>172</v>
      </c>
      <c r="BE210" s="111">
        <f>IF(U210="základná",N210,0)</f>
        <v>0</v>
      </c>
      <c r="BF210" s="111">
        <f>IF(U210="znížená",N210,0)</f>
        <v>0</v>
      </c>
      <c r="BG210" s="111">
        <f>IF(U210="zákl. prenesená",N210,0)</f>
        <v>0</v>
      </c>
      <c r="BH210" s="111">
        <f>IF(U210="zníž. prenesená",N210,0)</f>
        <v>0</v>
      </c>
      <c r="BI210" s="111">
        <f>IF(U210="nulová",N210,0)</f>
        <v>0</v>
      </c>
      <c r="BJ210" s="20" t="s">
        <v>151</v>
      </c>
      <c r="BK210" s="176">
        <f>ROUND(L210*K210,3)</f>
        <v>0</v>
      </c>
      <c r="BL210" s="20" t="s">
        <v>177</v>
      </c>
      <c r="BM210" s="20" t="s">
        <v>237</v>
      </c>
    </row>
    <row r="211" spans="2:65" s="10" customFormat="1" ht="51" customHeight="1">
      <c r="B211" s="177"/>
      <c r="C211" s="178"/>
      <c r="D211" s="178"/>
      <c r="E211" s="179" t="s">
        <v>21</v>
      </c>
      <c r="F211" s="268" t="s">
        <v>238</v>
      </c>
      <c r="G211" s="269"/>
      <c r="H211" s="269"/>
      <c r="I211" s="269"/>
      <c r="J211" s="178"/>
      <c r="K211" s="179" t="s">
        <v>21</v>
      </c>
      <c r="L211" s="178"/>
      <c r="M211" s="178"/>
      <c r="N211" s="178"/>
      <c r="O211" s="178"/>
      <c r="P211" s="178"/>
      <c r="Q211" s="178"/>
      <c r="R211" s="180"/>
      <c r="T211" s="181"/>
      <c r="U211" s="178"/>
      <c r="V211" s="178"/>
      <c r="W211" s="178"/>
      <c r="X211" s="178"/>
      <c r="Y211" s="178"/>
      <c r="Z211" s="178"/>
      <c r="AA211" s="182"/>
      <c r="AT211" s="183" t="s">
        <v>180</v>
      </c>
      <c r="AU211" s="183" t="s">
        <v>151</v>
      </c>
      <c r="AV211" s="10" t="s">
        <v>83</v>
      </c>
      <c r="AW211" s="10" t="s">
        <v>6</v>
      </c>
      <c r="AX211" s="10" t="s">
        <v>75</v>
      </c>
      <c r="AY211" s="183" t="s">
        <v>172</v>
      </c>
    </row>
    <row r="212" spans="2:65" s="11" customFormat="1" ht="16.5" customHeight="1">
      <c r="B212" s="184"/>
      <c r="C212" s="185"/>
      <c r="D212" s="185"/>
      <c r="E212" s="186" t="s">
        <v>21</v>
      </c>
      <c r="F212" s="272" t="s">
        <v>386</v>
      </c>
      <c r="G212" s="273"/>
      <c r="H212" s="273"/>
      <c r="I212" s="273"/>
      <c r="J212" s="185"/>
      <c r="K212" s="187">
        <v>19</v>
      </c>
      <c r="L212" s="185"/>
      <c r="M212" s="185"/>
      <c r="N212" s="185"/>
      <c r="O212" s="185"/>
      <c r="P212" s="185"/>
      <c r="Q212" s="185"/>
      <c r="R212" s="188"/>
      <c r="T212" s="189"/>
      <c r="U212" s="185"/>
      <c r="V212" s="185"/>
      <c r="W212" s="185"/>
      <c r="X212" s="185"/>
      <c r="Y212" s="185"/>
      <c r="Z212" s="185"/>
      <c r="AA212" s="190"/>
      <c r="AT212" s="191" t="s">
        <v>180</v>
      </c>
      <c r="AU212" s="191" t="s">
        <v>151</v>
      </c>
      <c r="AV212" s="11" t="s">
        <v>151</v>
      </c>
      <c r="AW212" s="11" t="s">
        <v>6</v>
      </c>
      <c r="AX212" s="11" t="s">
        <v>83</v>
      </c>
      <c r="AY212" s="191" t="s">
        <v>172</v>
      </c>
    </row>
    <row r="213" spans="2:65" s="1" customFormat="1" ht="25.5" customHeight="1">
      <c r="B213" s="36"/>
      <c r="C213" s="168" t="s">
        <v>387</v>
      </c>
      <c r="D213" s="168" t="s">
        <v>173</v>
      </c>
      <c r="E213" s="169" t="s">
        <v>241</v>
      </c>
      <c r="F213" s="264" t="s">
        <v>242</v>
      </c>
      <c r="G213" s="264"/>
      <c r="H213" s="264"/>
      <c r="I213" s="264"/>
      <c r="J213" s="170" t="s">
        <v>176</v>
      </c>
      <c r="K213" s="171">
        <v>39</v>
      </c>
      <c r="L213" s="265">
        <v>0</v>
      </c>
      <c r="M213" s="266"/>
      <c r="N213" s="267">
        <f>ROUND(L213*K213,3)</f>
        <v>0</v>
      </c>
      <c r="O213" s="267"/>
      <c r="P213" s="267"/>
      <c r="Q213" s="267"/>
      <c r="R213" s="38"/>
      <c r="T213" s="173" t="s">
        <v>21</v>
      </c>
      <c r="U213" s="45" t="s">
        <v>42</v>
      </c>
      <c r="V213" s="37"/>
      <c r="W213" s="174">
        <f>V213*K213</f>
        <v>0</v>
      </c>
      <c r="X213" s="174">
        <v>0</v>
      </c>
      <c r="Y213" s="174">
        <f>X213*K213</f>
        <v>0</v>
      </c>
      <c r="Z213" s="174">
        <v>8.7999999999999995E-2</v>
      </c>
      <c r="AA213" s="175">
        <f>Z213*K213</f>
        <v>3.4319999999999999</v>
      </c>
      <c r="AR213" s="20" t="s">
        <v>177</v>
      </c>
      <c r="AT213" s="20" t="s">
        <v>173</v>
      </c>
      <c r="AU213" s="20" t="s">
        <v>151</v>
      </c>
      <c r="AY213" s="20" t="s">
        <v>172</v>
      </c>
      <c r="BE213" s="111">
        <f>IF(U213="základná",N213,0)</f>
        <v>0</v>
      </c>
      <c r="BF213" s="111">
        <f>IF(U213="znížená",N213,0)</f>
        <v>0</v>
      </c>
      <c r="BG213" s="111">
        <f>IF(U213="zákl. prenesená",N213,0)</f>
        <v>0</v>
      </c>
      <c r="BH213" s="111">
        <f>IF(U213="zníž. prenesená",N213,0)</f>
        <v>0</v>
      </c>
      <c r="BI213" s="111">
        <f>IF(U213="nulová",N213,0)</f>
        <v>0</v>
      </c>
      <c r="BJ213" s="20" t="s">
        <v>151</v>
      </c>
      <c r="BK213" s="176">
        <f>ROUND(L213*K213,3)</f>
        <v>0</v>
      </c>
      <c r="BL213" s="20" t="s">
        <v>177</v>
      </c>
      <c r="BM213" s="20" t="s">
        <v>243</v>
      </c>
    </row>
    <row r="214" spans="2:65" s="10" customFormat="1" ht="51" customHeight="1">
      <c r="B214" s="177"/>
      <c r="C214" s="178"/>
      <c r="D214" s="178"/>
      <c r="E214" s="179" t="s">
        <v>21</v>
      </c>
      <c r="F214" s="268" t="s">
        <v>244</v>
      </c>
      <c r="G214" s="269"/>
      <c r="H214" s="269"/>
      <c r="I214" s="269"/>
      <c r="J214" s="178"/>
      <c r="K214" s="179" t="s">
        <v>21</v>
      </c>
      <c r="L214" s="178"/>
      <c r="M214" s="178"/>
      <c r="N214" s="178"/>
      <c r="O214" s="178"/>
      <c r="P214" s="178"/>
      <c r="Q214" s="178"/>
      <c r="R214" s="180"/>
      <c r="T214" s="181"/>
      <c r="U214" s="178"/>
      <c r="V214" s="178"/>
      <c r="W214" s="178"/>
      <c r="X214" s="178"/>
      <c r="Y214" s="178"/>
      <c r="Z214" s="178"/>
      <c r="AA214" s="182"/>
      <c r="AT214" s="183" t="s">
        <v>180</v>
      </c>
      <c r="AU214" s="183" t="s">
        <v>151</v>
      </c>
      <c r="AV214" s="10" t="s">
        <v>83</v>
      </c>
      <c r="AW214" s="10" t="s">
        <v>6</v>
      </c>
      <c r="AX214" s="10" t="s">
        <v>75</v>
      </c>
      <c r="AY214" s="183" t="s">
        <v>172</v>
      </c>
    </row>
    <row r="215" spans="2:65" s="11" customFormat="1" ht="16.5" customHeight="1">
      <c r="B215" s="184"/>
      <c r="C215" s="185"/>
      <c r="D215" s="185"/>
      <c r="E215" s="186" t="s">
        <v>21</v>
      </c>
      <c r="F215" s="272" t="s">
        <v>388</v>
      </c>
      <c r="G215" s="273"/>
      <c r="H215" s="273"/>
      <c r="I215" s="273"/>
      <c r="J215" s="185"/>
      <c r="K215" s="187">
        <v>39</v>
      </c>
      <c r="L215" s="185"/>
      <c r="M215" s="185"/>
      <c r="N215" s="185"/>
      <c r="O215" s="185"/>
      <c r="P215" s="185"/>
      <c r="Q215" s="185"/>
      <c r="R215" s="188"/>
      <c r="T215" s="189"/>
      <c r="U215" s="185"/>
      <c r="V215" s="185"/>
      <c r="W215" s="185"/>
      <c r="X215" s="185"/>
      <c r="Y215" s="185"/>
      <c r="Z215" s="185"/>
      <c r="AA215" s="190"/>
      <c r="AT215" s="191" t="s">
        <v>180</v>
      </c>
      <c r="AU215" s="191" t="s">
        <v>151</v>
      </c>
      <c r="AV215" s="11" t="s">
        <v>151</v>
      </c>
      <c r="AW215" s="11" t="s">
        <v>6</v>
      </c>
      <c r="AX215" s="11" t="s">
        <v>83</v>
      </c>
      <c r="AY215" s="191" t="s">
        <v>172</v>
      </c>
    </row>
    <row r="216" spans="2:65" s="1" customFormat="1" ht="16.5" customHeight="1">
      <c r="B216" s="36"/>
      <c r="C216" s="168" t="s">
        <v>389</v>
      </c>
      <c r="D216" s="168" t="s">
        <v>173</v>
      </c>
      <c r="E216" s="169" t="s">
        <v>390</v>
      </c>
      <c r="F216" s="264" t="s">
        <v>391</v>
      </c>
      <c r="G216" s="264"/>
      <c r="H216" s="264"/>
      <c r="I216" s="264"/>
      <c r="J216" s="170" t="s">
        <v>185</v>
      </c>
      <c r="K216" s="171">
        <v>9.9</v>
      </c>
      <c r="L216" s="265">
        <v>0</v>
      </c>
      <c r="M216" s="266"/>
      <c r="N216" s="267">
        <f>ROUND(L216*K216,3)</f>
        <v>0</v>
      </c>
      <c r="O216" s="267"/>
      <c r="P216" s="267"/>
      <c r="Q216" s="267"/>
      <c r="R216" s="38"/>
      <c r="T216" s="173" t="s">
        <v>21</v>
      </c>
      <c r="U216" s="45" t="s">
        <v>42</v>
      </c>
      <c r="V216" s="37"/>
      <c r="W216" s="174">
        <f>V216*K216</f>
        <v>0</v>
      </c>
      <c r="X216" s="174">
        <v>0</v>
      </c>
      <c r="Y216" s="174">
        <f>X216*K216</f>
        <v>0</v>
      </c>
      <c r="Z216" s="174">
        <v>2.5000000000000001E-2</v>
      </c>
      <c r="AA216" s="175">
        <f>Z216*K216</f>
        <v>0.24750000000000003</v>
      </c>
      <c r="AR216" s="20" t="s">
        <v>177</v>
      </c>
      <c r="AT216" s="20" t="s">
        <v>173</v>
      </c>
      <c r="AU216" s="20" t="s">
        <v>151</v>
      </c>
      <c r="AY216" s="20" t="s">
        <v>172</v>
      </c>
      <c r="BE216" s="111">
        <f>IF(U216="základná",N216,0)</f>
        <v>0</v>
      </c>
      <c r="BF216" s="111">
        <f>IF(U216="znížená",N216,0)</f>
        <v>0</v>
      </c>
      <c r="BG216" s="111">
        <f>IF(U216="zákl. prenesená",N216,0)</f>
        <v>0</v>
      </c>
      <c r="BH216" s="111">
        <f>IF(U216="zníž. prenesená",N216,0)</f>
        <v>0</v>
      </c>
      <c r="BI216" s="111">
        <f>IF(U216="nulová",N216,0)</f>
        <v>0</v>
      </c>
      <c r="BJ216" s="20" t="s">
        <v>151</v>
      </c>
      <c r="BK216" s="176">
        <f>ROUND(L216*K216,3)</f>
        <v>0</v>
      </c>
      <c r="BL216" s="20" t="s">
        <v>177</v>
      </c>
      <c r="BM216" s="20" t="s">
        <v>392</v>
      </c>
    </row>
    <row r="217" spans="2:65" s="10" customFormat="1" ht="25.5" customHeight="1">
      <c r="B217" s="177"/>
      <c r="C217" s="178"/>
      <c r="D217" s="178"/>
      <c r="E217" s="179" t="s">
        <v>21</v>
      </c>
      <c r="F217" s="268" t="s">
        <v>393</v>
      </c>
      <c r="G217" s="269"/>
      <c r="H217" s="269"/>
      <c r="I217" s="269"/>
      <c r="J217" s="178"/>
      <c r="K217" s="179" t="s">
        <v>21</v>
      </c>
      <c r="L217" s="178"/>
      <c r="M217" s="178"/>
      <c r="N217" s="178"/>
      <c r="O217" s="178"/>
      <c r="P217" s="178"/>
      <c r="Q217" s="178"/>
      <c r="R217" s="180"/>
      <c r="T217" s="181"/>
      <c r="U217" s="178"/>
      <c r="V217" s="178"/>
      <c r="W217" s="178"/>
      <c r="X217" s="178"/>
      <c r="Y217" s="178"/>
      <c r="Z217" s="178"/>
      <c r="AA217" s="182"/>
      <c r="AT217" s="183" t="s">
        <v>180</v>
      </c>
      <c r="AU217" s="183" t="s">
        <v>151</v>
      </c>
      <c r="AV217" s="10" t="s">
        <v>83</v>
      </c>
      <c r="AW217" s="10" t="s">
        <v>6</v>
      </c>
      <c r="AX217" s="10" t="s">
        <v>75</v>
      </c>
      <c r="AY217" s="183" t="s">
        <v>172</v>
      </c>
    </row>
    <row r="218" spans="2:65" s="11" customFormat="1" ht="16.5" customHeight="1">
      <c r="B218" s="184"/>
      <c r="C218" s="185"/>
      <c r="D218" s="185"/>
      <c r="E218" s="186" t="s">
        <v>21</v>
      </c>
      <c r="F218" s="272" t="s">
        <v>394</v>
      </c>
      <c r="G218" s="273"/>
      <c r="H218" s="273"/>
      <c r="I218" s="273"/>
      <c r="J218" s="185"/>
      <c r="K218" s="187">
        <v>9.9</v>
      </c>
      <c r="L218" s="185"/>
      <c r="M218" s="185"/>
      <c r="N218" s="185"/>
      <c r="O218" s="185"/>
      <c r="P218" s="185"/>
      <c r="Q218" s="185"/>
      <c r="R218" s="188"/>
      <c r="T218" s="189"/>
      <c r="U218" s="185"/>
      <c r="V218" s="185"/>
      <c r="W218" s="185"/>
      <c r="X218" s="185"/>
      <c r="Y218" s="185"/>
      <c r="Z218" s="185"/>
      <c r="AA218" s="190"/>
      <c r="AT218" s="191" t="s">
        <v>180</v>
      </c>
      <c r="AU218" s="191" t="s">
        <v>151</v>
      </c>
      <c r="AV218" s="11" t="s">
        <v>151</v>
      </c>
      <c r="AW218" s="11" t="s">
        <v>6</v>
      </c>
      <c r="AX218" s="11" t="s">
        <v>83</v>
      </c>
      <c r="AY218" s="191" t="s">
        <v>172</v>
      </c>
    </row>
    <row r="219" spans="2:65" s="9" customFormat="1" ht="37.35" customHeight="1">
      <c r="B219" s="157"/>
      <c r="C219" s="158"/>
      <c r="D219" s="159" t="s">
        <v>272</v>
      </c>
      <c r="E219" s="159"/>
      <c r="F219" s="159"/>
      <c r="G219" s="159"/>
      <c r="H219" s="159"/>
      <c r="I219" s="159"/>
      <c r="J219" s="159"/>
      <c r="K219" s="159"/>
      <c r="L219" s="159"/>
      <c r="M219" s="159"/>
      <c r="N219" s="260">
        <f>BK219</f>
        <v>0</v>
      </c>
      <c r="O219" s="279"/>
      <c r="P219" s="279"/>
      <c r="Q219" s="279"/>
      <c r="R219" s="160"/>
      <c r="T219" s="161"/>
      <c r="U219" s="158"/>
      <c r="V219" s="158"/>
      <c r="W219" s="162">
        <f>W220</f>
        <v>0</v>
      </c>
      <c r="X219" s="158"/>
      <c r="Y219" s="162">
        <f>Y220</f>
        <v>1.4299999999999998E-3</v>
      </c>
      <c r="Z219" s="158"/>
      <c r="AA219" s="163">
        <f>AA220</f>
        <v>0</v>
      </c>
      <c r="AR219" s="164" t="s">
        <v>151</v>
      </c>
      <c r="AT219" s="165" t="s">
        <v>74</v>
      </c>
      <c r="AU219" s="165" t="s">
        <v>75</v>
      </c>
      <c r="AY219" s="164" t="s">
        <v>172</v>
      </c>
      <c r="BK219" s="166">
        <f>BK220</f>
        <v>0</v>
      </c>
    </row>
    <row r="220" spans="2:65" s="9" customFormat="1" ht="19.899999999999999" customHeight="1">
      <c r="B220" s="157"/>
      <c r="C220" s="158"/>
      <c r="D220" s="167" t="s">
        <v>273</v>
      </c>
      <c r="E220" s="167"/>
      <c r="F220" s="167"/>
      <c r="G220" s="167"/>
      <c r="H220" s="167"/>
      <c r="I220" s="167"/>
      <c r="J220" s="167"/>
      <c r="K220" s="167"/>
      <c r="L220" s="167"/>
      <c r="M220" s="167"/>
      <c r="N220" s="280">
        <f>BK220</f>
        <v>0</v>
      </c>
      <c r="O220" s="281"/>
      <c r="P220" s="281"/>
      <c r="Q220" s="281"/>
      <c r="R220" s="160"/>
      <c r="T220" s="161"/>
      <c r="U220" s="158"/>
      <c r="V220" s="158"/>
      <c r="W220" s="162">
        <f>SUM(W221:W223)</f>
        <v>0</v>
      </c>
      <c r="X220" s="158"/>
      <c r="Y220" s="162">
        <f>SUM(Y221:Y223)</f>
        <v>1.4299999999999998E-3</v>
      </c>
      <c r="Z220" s="158"/>
      <c r="AA220" s="163">
        <f>SUM(AA221:AA223)</f>
        <v>0</v>
      </c>
      <c r="AR220" s="164" t="s">
        <v>151</v>
      </c>
      <c r="AT220" s="165" t="s">
        <v>74</v>
      </c>
      <c r="AU220" s="165" t="s">
        <v>83</v>
      </c>
      <c r="AY220" s="164" t="s">
        <v>172</v>
      </c>
      <c r="BK220" s="166">
        <f>SUM(BK221:BK223)</f>
        <v>0</v>
      </c>
    </row>
    <row r="221" spans="2:65" s="1" customFormat="1" ht="25.5" customHeight="1">
      <c r="B221" s="36"/>
      <c r="C221" s="168" t="s">
        <v>395</v>
      </c>
      <c r="D221" s="168" t="s">
        <v>173</v>
      </c>
      <c r="E221" s="169" t="s">
        <v>396</v>
      </c>
      <c r="F221" s="264" t="s">
        <v>397</v>
      </c>
      <c r="G221" s="264"/>
      <c r="H221" s="264"/>
      <c r="I221" s="264"/>
      <c r="J221" s="170" t="s">
        <v>176</v>
      </c>
      <c r="K221" s="171">
        <v>5.5</v>
      </c>
      <c r="L221" s="265">
        <v>0</v>
      </c>
      <c r="M221" s="266"/>
      <c r="N221" s="267">
        <f>ROUND(L221*K221,3)</f>
        <v>0</v>
      </c>
      <c r="O221" s="267"/>
      <c r="P221" s="267"/>
      <c r="Q221" s="267"/>
      <c r="R221" s="38"/>
      <c r="T221" s="173" t="s">
        <v>21</v>
      </c>
      <c r="U221" s="45" t="s">
        <v>42</v>
      </c>
      <c r="V221" s="37"/>
      <c r="W221" s="174">
        <f>V221*K221</f>
        <v>0</v>
      </c>
      <c r="X221" s="174">
        <v>2.5999999999999998E-4</v>
      </c>
      <c r="Y221" s="174">
        <f>X221*K221</f>
        <v>1.4299999999999998E-3</v>
      </c>
      <c r="Z221" s="174">
        <v>0</v>
      </c>
      <c r="AA221" s="175">
        <f>Z221*K221</f>
        <v>0</v>
      </c>
      <c r="AR221" s="20" t="s">
        <v>341</v>
      </c>
      <c r="AT221" s="20" t="s">
        <v>173</v>
      </c>
      <c r="AU221" s="20" t="s">
        <v>151</v>
      </c>
      <c r="AY221" s="20" t="s">
        <v>172</v>
      </c>
      <c r="BE221" s="111">
        <f>IF(U221="základná",N221,0)</f>
        <v>0</v>
      </c>
      <c r="BF221" s="111">
        <f>IF(U221="znížená",N221,0)</f>
        <v>0</v>
      </c>
      <c r="BG221" s="111">
        <f>IF(U221="zákl. prenesená",N221,0)</f>
        <v>0</v>
      </c>
      <c r="BH221" s="111">
        <f>IF(U221="zníž. prenesená",N221,0)</f>
        <v>0</v>
      </c>
      <c r="BI221" s="111">
        <f>IF(U221="nulová",N221,0)</f>
        <v>0</v>
      </c>
      <c r="BJ221" s="20" t="s">
        <v>151</v>
      </c>
      <c r="BK221" s="176">
        <f>ROUND(L221*K221,3)</f>
        <v>0</v>
      </c>
      <c r="BL221" s="20" t="s">
        <v>341</v>
      </c>
      <c r="BM221" s="20" t="s">
        <v>398</v>
      </c>
    </row>
    <row r="222" spans="2:65" s="10" customFormat="1" ht="25.5" customHeight="1">
      <c r="B222" s="177"/>
      <c r="C222" s="178"/>
      <c r="D222" s="178"/>
      <c r="E222" s="179" t="s">
        <v>21</v>
      </c>
      <c r="F222" s="268" t="s">
        <v>399</v>
      </c>
      <c r="G222" s="269"/>
      <c r="H222" s="269"/>
      <c r="I222" s="269"/>
      <c r="J222" s="178"/>
      <c r="K222" s="179" t="s">
        <v>21</v>
      </c>
      <c r="L222" s="178"/>
      <c r="M222" s="178"/>
      <c r="N222" s="178"/>
      <c r="O222" s="178"/>
      <c r="P222" s="178"/>
      <c r="Q222" s="178"/>
      <c r="R222" s="180"/>
      <c r="T222" s="181"/>
      <c r="U222" s="178"/>
      <c r="V222" s="178"/>
      <c r="W222" s="178"/>
      <c r="X222" s="178"/>
      <c r="Y222" s="178"/>
      <c r="Z222" s="178"/>
      <c r="AA222" s="182"/>
      <c r="AT222" s="183" t="s">
        <v>180</v>
      </c>
      <c r="AU222" s="183" t="s">
        <v>151</v>
      </c>
      <c r="AV222" s="10" t="s">
        <v>83</v>
      </c>
      <c r="AW222" s="10" t="s">
        <v>6</v>
      </c>
      <c r="AX222" s="10" t="s">
        <v>75</v>
      </c>
      <c r="AY222" s="183" t="s">
        <v>172</v>
      </c>
    </row>
    <row r="223" spans="2:65" s="11" customFormat="1" ht="16.5" customHeight="1">
      <c r="B223" s="184"/>
      <c r="C223" s="185"/>
      <c r="D223" s="185"/>
      <c r="E223" s="186" t="s">
        <v>21</v>
      </c>
      <c r="F223" s="272" t="s">
        <v>400</v>
      </c>
      <c r="G223" s="273"/>
      <c r="H223" s="273"/>
      <c r="I223" s="273"/>
      <c r="J223" s="185"/>
      <c r="K223" s="187">
        <v>5.5</v>
      </c>
      <c r="L223" s="185"/>
      <c r="M223" s="185"/>
      <c r="N223" s="185"/>
      <c r="O223" s="185"/>
      <c r="P223" s="185"/>
      <c r="Q223" s="185"/>
      <c r="R223" s="188"/>
      <c r="T223" s="189"/>
      <c r="U223" s="185"/>
      <c r="V223" s="185"/>
      <c r="W223" s="185"/>
      <c r="X223" s="185"/>
      <c r="Y223" s="185"/>
      <c r="Z223" s="185"/>
      <c r="AA223" s="190"/>
      <c r="AT223" s="191" t="s">
        <v>180</v>
      </c>
      <c r="AU223" s="191" t="s">
        <v>151</v>
      </c>
      <c r="AV223" s="11" t="s">
        <v>151</v>
      </c>
      <c r="AW223" s="11" t="s">
        <v>6</v>
      </c>
      <c r="AX223" s="11" t="s">
        <v>83</v>
      </c>
      <c r="AY223" s="191" t="s">
        <v>172</v>
      </c>
    </row>
    <row r="224" spans="2:65" s="9" customFormat="1" ht="37.35" customHeight="1">
      <c r="B224" s="157"/>
      <c r="C224" s="158"/>
      <c r="D224" s="159" t="s">
        <v>146</v>
      </c>
      <c r="E224" s="159"/>
      <c r="F224" s="159"/>
      <c r="G224" s="159"/>
      <c r="H224" s="159"/>
      <c r="I224" s="159"/>
      <c r="J224" s="159"/>
      <c r="K224" s="159"/>
      <c r="L224" s="159"/>
      <c r="M224" s="159"/>
      <c r="N224" s="282">
        <f>BK224</f>
        <v>0</v>
      </c>
      <c r="O224" s="283"/>
      <c r="P224" s="283"/>
      <c r="Q224" s="283"/>
      <c r="R224" s="160"/>
      <c r="T224" s="161"/>
      <c r="U224" s="158"/>
      <c r="V224" s="158"/>
      <c r="W224" s="162">
        <f>SUM(W225:W236)</f>
        <v>0</v>
      </c>
      <c r="X224" s="158"/>
      <c r="Y224" s="162">
        <f>SUM(Y225:Y236)</f>
        <v>0</v>
      </c>
      <c r="Z224" s="158"/>
      <c r="AA224" s="163">
        <f>SUM(AA225:AA236)</f>
        <v>0</v>
      </c>
      <c r="AR224" s="164" t="s">
        <v>203</v>
      </c>
      <c r="AT224" s="165" t="s">
        <v>74</v>
      </c>
      <c r="AU224" s="165" t="s">
        <v>75</v>
      </c>
      <c r="AY224" s="164" t="s">
        <v>172</v>
      </c>
      <c r="BK224" s="166">
        <f>SUM(BK225:BK236)</f>
        <v>0</v>
      </c>
    </row>
    <row r="225" spans="2:65" s="1" customFormat="1" ht="25.5" customHeight="1">
      <c r="B225" s="36"/>
      <c r="C225" s="168" t="s">
        <v>401</v>
      </c>
      <c r="D225" s="168" t="s">
        <v>173</v>
      </c>
      <c r="E225" s="169" t="s">
        <v>247</v>
      </c>
      <c r="F225" s="264" t="s">
        <v>248</v>
      </c>
      <c r="G225" s="264"/>
      <c r="H225" s="264"/>
      <c r="I225" s="264"/>
      <c r="J225" s="170" t="s">
        <v>249</v>
      </c>
      <c r="K225" s="171">
        <v>1</v>
      </c>
      <c r="L225" s="265">
        <v>0</v>
      </c>
      <c r="M225" s="266"/>
      <c r="N225" s="267">
        <f>ROUND(L225*K225,3)</f>
        <v>0</v>
      </c>
      <c r="O225" s="267"/>
      <c r="P225" s="267"/>
      <c r="Q225" s="267"/>
      <c r="R225" s="38"/>
      <c r="T225" s="173" t="s">
        <v>21</v>
      </c>
      <c r="U225" s="45" t="s">
        <v>42</v>
      </c>
      <c r="V225" s="37"/>
      <c r="W225" s="174">
        <f>V225*K225</f>
        <v>0</v>
      </c>
      <c r="X225" s="174">
        <v>0</v>
      </c>
      <c r="Y225" s="174">
        <f>X225*K225</f>
        <v>0</v>
      </c>
      <c r="Z225" s="174">
        <v>0</v>
      </c>
      <c r="AA225" s="175">
        <f>Z225*K225</f>
        <v>0</v>
      </c>
      <c r="AR225" s="20" t="s">
        <v>250</v>
      </c>
      <c r="AT225" s="20" t="s">
        <v>173</v>
      </c>
      <c r="AU225" s="20" t="s">
        <v>83</v>
      </c>
      <c r="AY225" s="20" t="s">
        <v>172</v>
      </c>
      <c r="BE225" s="111">
        <f>IF(U225="základná",N225,0)</f>
        <v>0</v>
      </c>
      <c r="BF225" s="111">
        <f>IF(U225="znížená",N225,0)</f>
        <v>0</v>
      </c>
      <c r="BG225" s="111">
        <f>IF(U225="zákl. prenesená",N225,0)</f>
        <v>0</v>
      </c>
      <c r="BH225" s="111">
        <f>IF(U225="zníž. prenesená",N225,0)</f>
        <v>0</v>
      </c>
      <c r="BI225" s="111">
        <f>IF(U225="nulová",N225,0)</f>
        <v>0</v>
      </c>
      <c r="BJ225" s="20" t="s">
        <v>151</v>
      </c>
      <c r="BK225" s="176">
        <f>ROUND(L225*K225,3)</f>
        <v>0</v>
      </c>
      <c r="BL225" s="20" t="s">
        <v>250</v>
      </c>
      <c r="BM225" s="20" t="s">
        <v>402</v>
      </c>
    </row>
    <row r="226" spans="2:65" s="10" customFormat="1" ht="51" customHeight="1">
      <c r="B226" s="177"/>
      <c r="C226" s="178"/>
      <c r="D226" s="178"/>
      <c r="E226" s="179" t="s">
        <v>21</v>
      </c>
      <c r="F226" s="268" t="s">
        <v>252</v>
      </c>
      <c r="G226" s="269"/>
      <c r="H226" s="269"/>
      <c r="I226" s="269"/>
      <c r="J226" s="178"/>
      <c r="K226" s="179" t="s">
        <v>21</v>
      </c>
      <c r="L226" s="178"/>
      <c r="M226" s="178"/>
      <c r="N226" s="178"/>
      <c r="O226" s="178"/>
      <c r="P226" s="178"/>
      <c r="Q226" s="178"/>
      <c r="R226" s="180"/>
      <c r="T226" s="181"/>
      <c r="U226" s="178"/>
      <c r="V226" s="178"/>
      <c r="W226" s="178"/>
      <c r="X226" s="178"/>
      <c r="Y226" s="178"/>
      <c r="Z226" s="178"/>
      <c r="AA226" s="182"/>
      <c r="AT226" s="183" t="s">
        <v>180</v>
      </c>
      <c r="AU226" s="183" t="s">
        <v>83</v>
      </c>
      <c r="AV226" s="10" t="s">
        <v>83</v>
      </c>
      <c r="AW226" s="10" t="s">
        <v>6</v>
      </c>
      <c r="AX226" s="10" t="s">
        <v>75</v>
      </c>
      <c r="AY226" s="183" t="s">
        <v>172</v>
      </c>
    </row>
    <row r="227" spans="2:65" s="11" customFormat="1" ht="16.5" customHeight="1">
      <c r="B227" s="184"/>
      <c r="C227" s="185"/>
      <c r="D227" s="185"/>
      <c r="E227" s="186" t="s">
        <v>21</v>
      </c>
      <c r="F227" s="272" t="s">
        <v>83</v>
      </c>
      <c r="G227" s="273"/>
      <c r="H227" s="273"/>
      <c r="I227" s="273"/>
      <c r="J227" s="185"/>
      <c r="K227" s="187">
        <v>1</v>
      </c>
      <c r="L227" s="185"/>
      <c r="M227" s="185"/>
      <c r="N227" s="185"/>
      <c r="O227" s="185"/>
      <c r="P227" s="185"/>
      <c r="Q227" s="185"/>
      <c r="R227" s="188"/>
      <c r="T227" s="189"/>
      <c r="U227" s="185"/>
      <c r="V227" s="185"/>
      <c r="W227" s="185"/>
      <c r="X227" s="185"/>
      <c r="Y227" s="185"/>
      <c r="Z227" s="185"/>
      <c r="AA227" s="190"/>
      <c r="AT227" s="191" t="s">
        <v>180</v>
      </c>
      <c r="AU227" s="191" t="s">
        <v>83</v>
      </c>
      <c r="AV227" s="11" t="s">
        <v>151</v>
      </c>
      <c r="AW227" s="11" t="s">
        <v>6</v>
      </c>
      <c r="AX227" s="11" t="s">
        <v>83</v>
      </c>
      <c r="AY227" s="191" t="s">
        <v>172</v>
      </c>
    </row>
    <row r="228" spans="2:65" s="1" customFormat="1" ht="51" customHeight="1">
      <c r="B228" s="36"/>
      <c r="C228" s="168" t="s">
        <v>403</v>
      </c>
      <c r="D228" s="168" t="s">
        <v>173</v>
      </c>
      <c r="E228" s="169" t="s">
        <v>254</v>
      </c>
      <c r="F228" s="264" t="s">
        <v>255</v>
      </c>
      <c r="G228" s="264"/>
      <c r="H228" s="264"/>
      <c r="I228" s="264"/>
      <c r="J228" s="170" t="s">
        <v>249</v>
      </c>
      <c r="K228" s="171">
        <v>1</v>
      </c>
      <c r="L228" s="265">
        <v>0</v>
      </c>
      <c r="M228" s="266"/>
      <c r="N228" s="267">
        <f>ROUND(L228*K228,3)</f>
        <v>0</v>
      </c>
      <c r="O228" s="267"/>
      <c r="P228" s="267"/>
      <c r="Q228" s="267"/>
      <c r="R228" s="38"/>
      <c r="T228" s="173" t="s">
        <v>21</v>
      </c>
      <c r="U228" s="45" t="s">
        <v>42</v>
      </c>
      <c r="V228" s="37"/>
      <c r="W228" s="174">
        <f>V228*K228</f>
        <v>0</v>
      </c>
      <c r="X228" s="174">
        <v>0</v>
      </c>
      <c r="Y228" s="174">
        <f>X228*K228</f>
        <v>0</v>
      </c>
      <c r="Z228" s="174">
        <v>0</v>
      </c>
      <c r="AA228" s="175">
        <f>Z228*K228</f>
        <v>0</v>
      </c>
      <c r="AR228" s="20" t="s">
        <v>250</v>
      </c>
      <c r="AT228" s="20" t="s">
        <v>173</v>
      </c>
      <c r="AU228" s="20" t="s">
        <v>83</v>
      </c>
      <c r="AY228" s="20" t="s">
        <v>172</v>
      </c>
      <c r="BE228" s="111">
        <f>IF(U228="základná",N228,0)</f>
        <v>0</v>
      </c>
      <c r="BF228" s="111">
        <f>IF(U228="znížená",N228,0)</f>
        <v>0</v>
      </c>
      <c r="BG228" s="111">
        <f>IF(U228="zákl. prenesená",N228,0)</f>
        <v>0</v>
      </c>
      <c r="BH228" s="111">
        <f>IF(U228="zníž. prenesená",N228,0)</f>
        <v>0</v>
      </c>
      <c r="BI228" s="111">
        <f>IF(U228="nulová",N228,0)</f>
        <v>0</v>
      </c>
      <c r="BJ228" s="20" t="s">
        <v>151</v>
      </c>
      <c r="BK228" s="176">
        <f>ROUND(L228*K228,3)</f>
        <v>0</v>
      </c>
      <c r="BL228" s="20" t="s">
        <v>250</v>
      </c>
      <c r="BM228" s="20" t="s">
        <v>404</v>
      </c>
    </row>
    <row r="229" spans="2:65" s="10" customFormat="1" ht="38.25" customHeight="1">
      <c r="B229" s="177"/>
      <c r="C229" s="178"/>
      <c r="D229" s="178"/>
      <c r="E229" s="179" t="s">
        <v>21</v>
      </c>
      <c r="F229" s="268" t="s">
        <v>257</v>
      </c>
      <c r="G229" s="269"/>
      <c r="H229" s="269"/>
      <c r="I229" s="269"/>
      <c r="J229" s="178"/>
      <c r="K229" s="179" t="s">
        <v>21</v>
      </c>
      <c r="L229" s="178"/>
      <c r="M229" s="178"/>
      <c r="N229" s="178"/>
      <c r="O229" s="178"/>
      <c r="P229" s="178"/>
      <c r="Q229" s="178"/>
      <c r="R229" s="180"/>
      <c r="T229" s="181"/>
      <c r="U229" s="178"/>
      <c r="V229" s="178"/>
      <c r="W229" s="178"/>
      <c r="X229" s="178"/>
      <c r="Y229" s="178"/>
      <c r="Z229" s="178"/>
      <c r="AA229" s="182"/>
      <c r="AT229" s="183" t="s">
        <v>180</v>
      </c>
      <c r="AU229" s="183" t="s">
        <v>83</v>
      </c>
      <c r="AV229" s="10" t="s">
        <v>83</v>
      </c>
      <c r="AW229" s="10" t="s">
        <v>6</v>
      </c>
      <c r="AX229" s="10" t="s">
        <v>75</v>
      </c>
      <c r="AY229" s="183" t="s">
        <v>172</v>
      </c>
    </row>
    <row r="230" spans="2:65" s="11" customFormat="1" ht="16.5" customHeight="1">
      <c r="B230" s="184"/>
      <c r="C230" s="185"/>
      <c r="D230" s="185"/>
      <c r="E230" s="186" t="s">
        <v>21</v>
      </c>
      <c r="F230" s="272" t="s">
        <v>83</v>
      </c>
      <c r="G230" s="273"/>
      <c r="H230" s="273"/>
      <c r="I230" s="273"/>
      <c r="J230" s="185"/>
      <c r="K230" s="187">
        <v>1</v>
      </c>
      <c r="L230" s="185"/>
      <c r="M230" s="185"/>
      <c r="N230" s="185"/>
      <c r="O230" s="185"/>
      <c r="P230" s="185"/>
      <c r="Q230" s="185"/>
      <c r="R230" s="188"/>
      <c r="T230" s="189"/>
      <c r="U230" s="185"/>
      <c r="V230" s="185"/>
      <c r="W230" s="185"/>
      <c r="X230" s="185"/>
      <c r="Y230" s="185"/>
      <c r="Z230" s="185"/>
      <c r="AA230" s="190"/>
      <c r="AT230" s="191" t="s">
        <v>180</v>
      </c>
      <c r="AU230" s="191" t="s">
        <v>83</v>
      </c>
      <c r="AV230" s="11" t="s">
        <v>151</v>
      </c>
      <c r="AW230" s="11" t="s">
        <v>6</v>
      </c>
      <c r="AX230" s="11" t="s">
        <v>83</v>
      </c>
      <c r="AY230" s="191" t="s">
        <v>172</v>
      </c>
    </row>
    <row r="231" spans="2:65" s="1" customFormat="1" ht="25.5" customHeight="1">
      <c r="B231" s="36"/>
      <c r="C231" s="168" t="s">
        <v>405</v>
      </c>
      <c r="D231" s="168" t="s">
        <v>173</v>
      </c>
      <c r="E231" s="169" t="s">
        <v>259</v>
      </c>
      <c r="F231" s="264" t="s">
        <v>260</v>
      </c>
      <c r="G231" s="264"/>
      <c r="H231" s="264"/>
      <c r="I231" s="264"/>
      <c r="J231" s="170" t="s">
        <v>249</v>
      </c>
      <c r="K231" s="171">
        <v>1</v>
      </c>
      <c r="L231" s="265">
        <v>0</v>
      </c>
      <c r="M231" s="266"/>
      <c r="N231" s="267">
        <f>ROUND(L231*K231,3)</f>
        <v>0</v>
      </c>
      <c r="O231" s="267"/>
      <c r="P231" s="267"/>
      <c r="Q231" s="267"/>
      <c r="R231" s="38"/>
      <c r="T231" s="173" t="s">
        <v>21</v>
      </c>
      <c r="U231" s="45" t="s">
        <v>42</v>
      </c>
      <c r="V231" s="37"/>
      <c r="W231" s="174">
        <f>V231*K231</f>
        <v>0</v>
      </c>
      <c r="X231" s="174">
        <v>0</v>
      </c>
      <c r="Y231" s="174">
        <f>X231*K231</f>
        <v>0</v>
      </c>
      <c r="Z231" s="174">
        <v>0</v>
      </c>
      <c r="AA231" s="175">
        <f>Z231*K231</f>
        <v>0</v>
      </c>
      <c r="AR231" s="20" t="s">
        <v>250</v>
      </c>
      <c r="AT231" s="20" t="s">
        <v>173</v>
      </c>
      <c r="AU231" s="20" t="s">
        <v>83</v>
      </c>
      <c r="AY231" s="20" t="s">
        <v>172</v>
      </c>
      <c r="BE231" s="111">
        <f>IF(U231="základná",N231,0)</f>
        <v>0</v>
      </c>
      <c r="BF231" s="111">
        <f>IF(U231="znížená",N231,0)</f>
        <v>0</v>
      </c>
      <c r="BG231" s="111">
        <f>IF(U231="zákl. prenesená",N231,0)</f>
        <v>0</v>
      </c>
      <c r="BH231" s="111">
        <f>IF(U231="zníž. prenesená",N231,0)</f>
        <v>0</v>
      </c>
      <c r="BI231" s="111">
        <f>IF(U231="nulová",N231,0)</f>
        <v>0</v>
      </c>
      <c r="BJ231" s="20" t="s">
        <v>151</v>
      </c>
      <c r="BK231" s="176">
        <f>ROUND(L231*K231,3)</f>
        <v>0</v>
      </c>
      <c r="BL231" s="20" t="s">
        <v>250</v>
      </c>
      <c r="BM231" s="20" t="s">
        <v>406</v>
      </c>
    </row>
    <row r="232" spans="2:65" s="10" customFormat="1" ht="25.5" customHeight="1">
      <c r="B232" s="177"/>
      <c r="C232" s="178"/>
      <c r="D232" s="178"/>
      <c r="E232" s="179" t="s">
        <v>21</v>
      </c>
      <c r="F232" s="268" t="s">
        <v>262</v>
      </c>
      <c r="G232" s="269"/>
      <c r="H232" s="269"/>
      <c r="I232" s="269"/>
      <c r="J232" s="178"/>
      <c r="K232" s="179" t="s">
        <v>21</v>
      </c>
      <c r="L232" s="178"/>
      <c r="M232" s="178"/>
      <c r="N232" s="178"/>
      <c r="O232" s="178"/>
      <c r="P232" s="178"/>
      <c r="Q232" s="178"/>
      <c r="R232" s="180"/>
      <c r="T232" s="181"/>
      <c r="U232" s="178"/>
      <c r="V232" s="178"/>
      <c r="W232" s="178"/>
      <c r="X232" s="178"/>
      <c r="Y232" s="178"/>
      <c r="Z232" s="178"/>
      <c r="AA232" s="182"/>
      <c r="AT232" s="183" t="s">
        <v>180</v>
      </c>
      <c r="AU232" s="183" t="s">
        <v>83</v>
      </c>
      <c r="AV232" s="10" t="s">
        <v>83</v>
      </c>
      <c r="AW232" s="10" t="s">
        <v>6</v>
      </c>
      <c r="AX232" s="10" t="s">
        <v>75</v>
      </c>
      <c r="AY232" s="183" t="s">
        <v>172</v>
      </c>
    </row>
    <row r="233" spans="2:65" s="11" customFormat="1" ht="16.5" customHeight="1">
      <c r="B233" s="184"/>
      <c r="C233" s="185"/>
      <c r="D233" s="185"/>
      <c r="E233" s="186" t="s">
        <v>21</v>
      </c>
      <c r="F233" s="272" t="s">
        <v>83</v>
      </c>
      <c r="G233" s="273"/>
      <c r="H233" s="273"/>
      <c r="I233" s="273"/>
      <c r="J233" s="185"/>
      <c r="K233" s="187">
        <v>1</v>
      </c>
      <c r="L233" s="185"/>
      <c r="M233" s="185"/>
      <c r="N233" s="185"/>
      <c r="O233" s="185"/>
      <c r="P233" s="185"/>
      <c r="Q233" s="185"/>
      <c r="R233" s="188"/>
      <c r="T233" s="189"/>
      <c r="U233" s="185"/>
      <c r="V233" s="185"/>
      <c r="W233" s="185"/>
      <c r="X233" s="185"/>
      <c r="Y233" s="185"/>
      <c r="Z233" s="185"/>
      <c r="AA233" s="190"/>
      <c r="AT233" s="191" t="s">
        <v>180</v>
      </c>
      <c r="AU233" s="191" t="s">
        <v>83</v>
      </c>
      <c r="AV233" s="11" t="s">
        <v>151</v>
      </c>
      <c r="AW233" s="11" t="s">
        <v>6</v>
      </c>
      <c r="AX233" s="11" t="s">
        <v>83</v>
      </c>
      <c r="AY233" s="191" t="s">
        <v>172</v>
      </c>
    </row>
    <row r="234" spans="2:65" s="1" customFormat="1" ht="16.5" customHeight="1">
      <c r="B234" s="36"/>
      <c r="C234" s="168" t="s">
        <v>407</v>
      </c>
      <c r="D234" s="168" t="s">
        <v>173</v>
      </c>
      <c r="E234" s="169" t="s">
        <v>264</v>
      </c>
      <c r="F234" s="264" t="s">
        <v>265</v>
      </c>
      <c r="G234" s="264"/>
      <c r="H234" s="264"/>
      <c r="I234" s="264"/>
      <c r="J234" s="170" t="s">
        <v>249</v>
      </c>
      <c r="K234" s="171">
        <v>1</v>
      </c>
      <c r="L234" s="265">
        <v>0</v>
      </c>
      <c r="M234" s="266"/>
      <c r="N234" s="267">
        <f>ROUND(L234*K234,3)</f>
        <v>0</v>
      </c>
      <c r="O234" s="267"/>
      <c r="P234" s="267"/>
      <c r="Q234" s="267"/>
      <c r="R234" s="38"/>
      <c r="T234" s="173" t="s">
        <v>21</v>
      </c>
      <c r="U234" s="45" t="s">
        <v>42</v>
      </c>
      <c r="V234" s="37"/>
      <c r="W234" s="174">
        <f>V234*K234</f>
        <v>0</v>
      </c>
      <c r="X234" s="174">
        <v>0</v>
      </c>
      <c r="Y234" s="174">
        <f>X234*K234</f>
        <v>0</v>
      </c>
      <c r="Z234" s="174">
        <v>0</v>
      </c>
      <c r="AA234" s="175">
        <f>Z234*K234</f>
        <v>0</v>
      </c>
      <c r="AR234" s="20" t="s">
        <v>250</v>
      </c>
      <c r="AT234" s="20" t="s">
        <v>173</v>
      </c>
      <c r="AU234" s="20" t="s">
        <v>83</v>
      </c>
      <c r="AY234" s="20" t="s">
        <v>172</v>
      </c>
      <c r="BE234" s="111">
        <f>IF(U234="základná",N234,0)</f>
        <v>0</v>
      </c>
      <c r="BF234" s="111">
        <f>IF(U234="znížená",N234,0)</f>
        <v>0</v>
      </c>
      <c r="BG234" s="111">
        <f>IF(U234="zákl. prenesená",N234,0)</f>
        <v>0</v>
      </c>
      <c r="BH234" s="111">
        <f>IF(U234="zníž. prenesená",N234,0)</f>
        <v>0</v>
      </c>
      <c r="BI234" s="111">
        <f>IF(U234="nulová",N234,0)</f>
        <v>0</v>
      </c>
      <c r="BJ234" s="20" t="s">
        <v>151</v>
      </c>
      <c r="BK234" s="176">
        <f>ROUND(L234*K234,3)</f>
        <v>0</v>
      </c>
      <c r="BL234" s="20" t="s">
        <v>250</v>
      </c>
      <c r="BM234" s="20" t="s">
        <v>408</v>
      </c>
    </row>
    <row r="235" spans="2:65" s="10" customFormat="1" ht="25.5" customHeight="1">
      <c r="B235" s="177"/>
      <c r="C235" s="178"/>
      <c r="D235" s="178"/>
      <c r="E235" s="179" t="s">
        <v>21</v>
      </c>
      <c r="F235" s="268" t="s">
        <v>267</v>
      </c>
      <c r="G235" s="269"/>
      <c r="H235" s="269"/>
      <c r="I235" s="269"/>
      <c r="J235" s="178"/>
      <c r="K235" s="179" t="s">
        <v>21</v>
      </c>
      <c r="L235" s="178"/>
      <c r="M235" s="178"/>
      <c r="N235" s="178"/>
      <c r="O235" s="178"/>
      <c r="P235" s="178"/>
      <c r="Q235" s="178"/>
      <c r="R235" s="180"/>
      <c r="T235" s="181"/>
      <c r="U235" s="178"/>
      <c r="V235" s="178"/>
      <c r="W235" s="178"/>
      <c r="X235" s="178"/>
      <c r="Y235" s="178"/>
      <c r="Z235" s="178"/>
      <c r="AA235" s="182"/>
      <c r="AT235" s="183" t="s">
        <v>180</v>
      </c>
      <c r="AU235" s="183" t="s">
        <v>83</v>
      </c>
      <c r="AV235" s="10" t="s">
        <v>83</v>
      </c>
      <c r="AW235" s="10" t="s">
        <v>6</v>
      </c>
      <c r="AX235" s="10" t="s">
        <v>75</v>
      </c>
      <c r="AY235" s="183" t="s">
        <v>172</v>
      </c>
    </row>
    <row r="236" spans="2:65" s="11" customFormat="1" ht="16.5" customHeight="1">
      <c r="B236" s="184"/>
      <c r="C236" s="185"/>
      <c r="D236" s="185"/>
      <c r="E236" s="186" t="s">
        <v>21</v>
      </c>
      <c r="F236" s="272" t="s">
        <v>83</v>
      </c>
      <c r="G236" s="273"/>
      <c r="H236" s="273"/>
      <c r="I236" s="273"/>
      <c r="J236" s="185"/>
      <c r="K236" s="187">
        <v>1</v>
      </c>
      <c r="L236" s="185"/>
      <c r="M236" s="185"/>
      <c r="N236" s="185"/>
      <c r="O236" s="185"/>
      <c r="P236" s="185"/>
      <c r="Q236" s="185"/>
      <c r="R236" s="188"/>
      <c r="T236" s="189"/>
      <c r="U236" s="185"/>
      <c r="V236" s="185"/>
      <c r="W236" s="185"/>
      <c r="X236" s="185"/>
      <c r="Y236" s="185"/>
      <c r="Z236" s="185"/>
      <c r="AA236" s="190"/>
      <c r="AT236" s="191" t="s">
        <v>180</v>
      </c>
      <c r="AU236" s="191" t="s">
        <v>83</v>
      </c>
      <c r="AV236" s="11" t="s">
        <v>151</v>
      </c>
      <c r="AW236" s="11" t="s">
        <v>6</v>
      </c>
      <c r="AX236" s="11" t="s">
        <v>83</v>
      </c>
      <c r="AY236" s="191" t="s">
        <v>172</v>
      </c>
    </row>
    <row r="237" spans="2:65" s="1" customFormat="1" ht="49.9" customHeight="1">
      <c r="B237" s="36"/>
      <c r="C237" s="37"/>
      <c r="D237" s="159" t="s">
        <v>268</v>
      </c>
      <c r="E237" s="37"/>
      <c r="F237" s="37"/>
      <c r="G237" s="37"/>
      <c r="H237" s="37"/>
      <c r="I237" s="37"/>
      <c r="J237" s="37"/>
      <c r="K237" s="37"/>
      <c r="L237" s="37"/>
      <c r="M237" s="37"/>
      <c r="N237" s="282">
        <f t="shared" ref="N237:N242" si="5">BK237</f>
        <v>0</v>
      </c>
      <c r="O237" s="283"/>
      <c r="P237" s="283"/>
      <c r="Q237" s="283"/>
      <c r="R237" s="38"/>
      <c r="T237" s="144"/>
      <c r="U237" s="37"/>
      <c r="V237" s="37"/>
      <c r="W237" s="37"/>
      <c r="X237" s="37"/>
      <c r="Y237" s="37"/>
      <c r="Z237" s="37"/>
      <c r="AA237" s="79"/>
      <c r="AT237" s="20" t="s">
        <v>74</v>
      </c>
      <c r="AU237" s="20" t="s">
        <v>75</v>
      </c>
      <c r="AY237" s="20" t="s">
        <v>269</v>
      </c>
      <c r="BK237" s="176">
        <f>SUM(BK238:BK242)</f>
        <v>0</v>
      </c>
    </row>
    <row r="238" spans="2:65" s="1" customFormat="1" ht="22.35" customHeight="1">
      <c r="B238" s="36"/>
      <c r="C238" s="192" t="s">
        <v>21</v>
      </c>
      <c r="D238" s="192" t="s">
        <v>173</v>
      </c>
      <c r="E238" s="193" t="s">
        <v>21</v>
      </c>
      <c r="F238" s="276" t="s">
        <v>21</v>
      </c>
      <c r="G238" s="276"/>
      <c r="H238" s="276"/>
      <c r="I238" s="276"/>
      <c r="J238" s="194" t="s">
        <v>21</v>
      </c>
      <c r="K238" s="172"/>
      <c r="L238" s="265"/>
      <c r="M238" s="267"/>
      <c r="N238" s="267">
        <f t="shared" si="5"/>
        <v>0</v>
      </c>
      <c r="O238" s="267"/>
      <c r="P238" s="267"/>
      <c r="Q238" s="267"/>
      <c r="R238" s="38"/>
      <c r="T238" s="173" t="s">
        <v>21</v>
      </c>
      <c r="U238" s="195" t="s">
        <v>42</v>
      </c>
      <c r="V238" s="37"/>
      <c r="W238" s="37"/>
      <c r="X238" s="37"/>
      <c r="Y238" s="37"/>
      <c r="Z238" s="37"/>
      <c r="AA238" s="79"/>
      <c r="AT238" s="20" t="s">
        <v>269</v>
      </c>
      <c r="AU238" s="20" t="s">
        <v>83</v>
      </c>
      <c r="AY238" s="20" t="s">
        <v>269</v>
      </c>
      <c r="BE238" s="111">
        <f>IF(U238="základná",N238,0)</f>
        <v>0</v>
      </c>
      <c r="BF238" s="111">
        <f>IF(U238="znížená",N238,0)</f>
        <v>0</v>
      </c>
      <c r="BG238" s="111">
        <f>IF(U238="zákl. prenesená",N238,0)</f>
        <v>0</v>
      </c>
      <c r="BH238" s="111">
        <f>IF(U238="zníž. prenesená",N238,0)</f>
        <v>0</v>
      </c>
      <c r="BI238" s="111">
        <f>IF(U238="nulová",N238,0)</f>
        <v>0</v>
      </c>
      <c r="BJ238" s="20" t="s">
        <v>151</v>
      </c>
      <c r="BK238" s="176">
        <f>L238*K238</f>
        <v>0</v>
      </c>
    </row>
    <row r="239" spans="2:65" s="1" customFormat="1" ht="22.35" customHeight="1">
      <c r="B239" s="36"/>
      <c r="C239" s="192" t="s">
        <v>21</v>
      </c>
      <c r="D239" s="192" t="s">
        <v>173</v>
      </c>
      <c r="E239" s="193" t="s">
        <v>21</v>
      </c>
      <c r="F239" s="276" t="s">
        <v>21</v>
      </c>
      <c r="G239" s="276"/>
      <c r="H239" s="276"/>
      <c r="I239" s="276"/>
      <c r="J239" s="194" t="s">
        <v>21</v>
      </c>
      <c r="K239" s="172"/>
      <c r="L239" s="265"/>
      <c r="M239" s="267"/>
      <c r="N239" s="267">
        <f t="shared" si="5"/>
        <v>0</v>
      </c>
      <c r="O239" s="267"/>
      <c r="P239" s="267"/>
      <c r="Q239" s="267"/>
      <c r="R239" s="38"/>
      <c r="T239" s="173" t="s">
        <v>21</v>
      </c>
      <c r="U239" s="195" t="s">
        <v>42</v>
      </c>
      <c r="V239" s="37"/>
      <c r="W239" s="37"/>
      <c r="X239" s="37"/>
      <c r="Y239" s="37"/>
      <c r="Z239" s="37"/>
      <c r="AA239" s="79"/>
      <c r="AT239" s="20" t="s">
        <v>269</v>
      </c>
      <c r="AU239" s="20" t="s">
        <v>83</v>
      </c>
      <c r="AY239" s="20" t="s">
        <v>269</v>
      </c>
      <c r="BE239" s="111">
        <f>IF(U239="základná",N239,0)</f>
        <v>0</v>
      </c>
      <c r="BF239" s="111">
        <f>IF(U239="znížená",N239,0)</f>
        <v>0</v>
      </c>
      <c r="BG239" s="111">
        <f>IF(U239="zákl. prenesená",N239,0)</f>
        <v>0</v>
      </c>
      <c r="BH239" s="111">
        <f>IF(U239="zníž. prenesená",N239,0)</f>
        <v>0</v>
      </c>
      <c r="BI239" s="111">
        <f>IF(U239="nulová",N239,0)</f>
        <v>0</v>
      </c>
      <c r="BJ239" s="20" t="s">
        <v>151</v>
      </c>
      <c r="BK239" s="176">
        <f>L239*K239</f>
        <v>0</v>
      </c>
    </row>
    <row r="240" spans="2:65" s="1" customFormat="1" ht="22.35" customHeight="1">
      <c r="B240" s="36"/>
      <c r="C240" s="192" t="s">
        <v>21</v>
      </c>
      <c r="D240" s="192" t="s">
        <v>173</v>
      </c>
      <c r="E240" s="193" t="s">
        <v>21</v>
      </c>
      <c r="F240" s="276" t="s">
        <v>21</v>
      </c>
      <c r="G240" s="276"/>
      <c r="H240" s="276"/>
      <c r="I240" s="276"/>
      <c r="J240" s="194" t="s">
        <v>21</v>
      </c>
      <c r="K240" s="172"/>
      <c r="L240" s="265"/>
      <c r="M240" s="267"/>
      <c r="N240" s="267">
        <f t="shared" si="5"/>
        <v>0</v>
      </c>
      <c r="O240" s="267"/>
      <c r="P240" s="267"/>
      <c r="Q240" s="267"/>
      <c r="R240" s="38"/>
      <c r="T240" s="173" t="s">
        <v>21</v>
      </c>
      <c r="U240" s="195" t="s">
        <v>42</v>
      </c>
      <c r="V240" s="37"/>
      <c r="W240" s="37"/>
      <c r="X240" s="37"/>
      <c r="Y240" s="37"/>
      <c r="Z240" s="37"/>
      <c r="AA240" s="79"/>
      <c r="AT240" s="20" t="s">
        <v>269</v>
      </c>
      <c r="AU240" s="20" t="s">
        <v>83</v>
      </c>
      <c r="AY240" s="20" t="s">
        <v>269</v>
      </c>
      <c r="BE240" s="111">
        <f>IF(U240="základná",N240,0)</f>
        <v>0</v>
      </c>
      <c r="BF240" s="111">
        <f>IF(U240="znížená",N240,0)</f>
        <v>0</v>
      </c>
      <c r="BG240" s="111">
        <f>IF(U240="zákl. prenesená",N240,0)</f>
        <v>0</v>
      </c>
      <c r="BH240" s="111">
        <f>IF(U240="zníž. prenesená",N240,0)</f>
        <v>0</v>
      </c>
      <c r="BI240" s="111">
        <f>IF(U240="nulová",N240,0)</f>
        <v>0</v>
      </c>
      <c r="BJ240" s="20" t="s">
        <v>151</v>
      </c>
      <c r="BK240" s="176">
        <f>L240*K240</f>
        <v>0</v>
      </c>
    </row>
    <row r="241" spans="2:63" s="1" customFormat="1" ht="22.35" customHeight="1">
      <c r="B241" s="36"/>
      <c r="C241" s="192" t="s">
        <v>21</v>
      </c>
      <c r="D241" s="192" t="s">
        <v>173</v>
      </c>
      <c r="E241" s="193" t="s">
        <v>21</v>
      </c>
      <c r="F241" s="276" t="s">
        <v>21</v>
      </c>
      <c r="G241" s="276"/>
      <c r="H241" s="276"/>
      <c r="I241" s="276"/>
      <c r="J241" s="194" t="s">
        <v>21</v>
      </c>
      <c r="K241" s="172"/>
      <c r="L241" s="265"/>
      <c r="M241" s="267"/>
      <c r="N241" s="267">
        <f t="shared" si="5"/>
        <v>0</v>
      </c>
      <c r="O241" s="267"/>
      <c r="P241" s="267"/>
      <c r="Q241" s="267"/>
      <c r="R241" s="38"/>
      <c r="T241" s="173" t="s">
        <v>21</v>
      </c>
      <c r="U241" s="195" t="s">
        <v>42</v>
      </c>
      <c r="V241" s="37"/>
      <c r="W241" s="37"/>
      <c r="X241" s="37"/>
      <c r="Y241" s="37"/>
      <c r="Z241" s="37"/>
      <c r="AA241" s="79"/>
      <c r="AT241" s="20" t="s">
        <v>269</v>
      </c>
      <c r="AU241" s="20" t="s">
        <v>83</v>
      </c>
      <c r="AY241" s="20" t="s">
        <v>269</v>
      </c>
      <c r="BE241" s="111">
        <f>IF(U241="základná",N241,0)</f>
        <v>0</v>
      </c>
      <c r="BF241" s="111">
        <f>IF(U241="znížená",N241,0)</f>
        <v>0</v>
      </c>
      <c r="BG241" s="111">
        <f>IF(U241="zákl. prenesená",N241,0)</f>
        <v>0</v>
      </c>
      <c r="BH241" s="111">
        <f>IF(U241="zníž. prenesená",N241,0)</f>
        <v>0</v>
      </c>
      <c r="BI241" s="111">
        <f>IF(U241="nulová",N241,0)</f>
        <v>0</v>
      </c>
      <c r="BJ241" s="20" t="s">
        <v>151</v>
      </c>
      <c r="BK241" s="176">
        <f>L241*K241</f>
        <v>0</v>
      </c>
    </row>
    <row r="242" spans="2:63" s="1" customFormat="1" ht="22.35" customHeight="1">
      <c r="B242" s="36"/>
      <c r="C242" s="192" t="s">
        <v>21</v>
      </c>
      <c r="D242" s="192" t="s">
        <v>173</v>
      </c>
      <c r="E242" s="193" t="s">
        <v>21</v>
      </c>
      <c r="F242" s="276" t="s">
        <v>21</v>
      </c>
      <c r="G242" s="276"/>
      <c r="H242" s="276"/>
      <c r="I242" s="276"/>
      <c r="J242" s="194" t="s">
        <v>21</v>
      </c>
      <c r="K242" s="172"/>
      <c r="L242" s="265"/>
      <c r="M242" s="267"/>
      <c r="N242" s="267">
        <f t="shared" si="5"/>
        <v>0</v>
      </c>
      <c r="O242" s="267"/>
      <c r="P242" s="267"/>
      <c r="Q242" s="267"/>
      <c r="R242" s="38"/>
      <c r="T242" s="173" t="s">
        <v>21</v>
      </c>
      <c r="U242" s="195" t="s">
        <v>42</v>
      </c>
      <c r="V242" s="57"/>
      <c r="W242" s="57"/>
      <c r="X242" s="57"/>
      <c r="Y242" s="57"/>
      <c r="Z242" s="57"/>
      <c r="AA242" s="59"/>
      <c r="AT242" s="20" t="s">
        <v>269</v>
      </c>
      <c r="AU242" s="20" t="s">
        <v>83</v>
      </c>
      <c r="AY242" s="20" t="s">
        <v>269</v>
      </c>
      <c r="BE242" s="111">
        <f>IF(U242="základná",N242,0)</f>
        <v>0</v>
      </c>
      <c r="BF242" s="111">
        <f>IF(U242="znížená",N242,0)</f>
        <v>0</v>
      </c>
      <c r="BG242" s="111">
        <f>IF(U242="zákl. prenesená",N242,0)</f>
        <v>0</v>
      </c>
      <c r="BH242" s="111">
        <f>IF(U242="zníž. prenesená",N242,0)</f>
        <v>0</v>
      </c>
      <c r="BI242" s="111">
        <f>IF(U242="nulová",N242,0)</f>
        <v>0</v>
      </c>
      <c r="BJ242" s="20" t="s">
        <v>151</v>
      </c>
      <c r="BK242" s="176">
        <f>L242*K242</f>
        <v>0</v>
      </c>
    </row>
    <row r="243" spans="2:63" s="1" customFormat="1" ht="6.95" customHeight="1">
      <c r="B243" s="60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2"/>
    </row>
  </sheetData>
  <sheetProtection algorithmName="SHA-512" hashValue="n1BPWxkz2t7SukIjNb56ODqpinTpzMA60rnpQub0qJ4A783vm3yqIqN3PhgQP7XUBgWyTBurXADrfMfgJL+T2Q==" saltValue="Dexqm6g4fk3cHRRi5fpyx4egGS1AdyWxriqcVQ/S3zjx+FvD4NS9PvlZbpH1U61e4BoC5zVijmT5jsFs05XrCw==" spinCount="10" sheet="1" objects="1" scenarios="1" formatColumns="0" formatRows="0"/>
  <mergeCells count="266">
    <mergeCell ref="H1:K1"/>
    <mergeCell ref="S2:AC2"/>
    <mergeCell ref="F242:I242"/>
    <mergeCell ref="L242:M242"/>
    <mergeCell ref="N242:Q242"/>
    <mergeCell ref="N126:Q126"/>
    <mergeCell ref="N127:Q127"/>
    <mergeCell ref="N128:Q128"/>
    <mergeCell ref="N144:Q144"/>
    <mergeCell ref="N155:Q155"/>
    <mergeCell ref="N169:Q169"/>
    <mergeCell ref="N173:Q173"/>
    <mergeCell ref="N185:Q185"/>
    <mergeCell ref="N219:Q219"/>
    <mergeCell ref="N220:Q220"/>
    <mergeCell ref="N224:Q224"/>
    <mergeCell ref="N237:Q237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2:I232"/>
    <mergeCell ref="F233:I233"/>
    <mergeCell ref="F234:I234"/>
    <mergeCell ref="L234:M234"/>
    <mergeCell ref="N234:Q234"/>
    <mergeCell ref="F235:I235"/>
    <mergeCell ref="F236:I236"/>
    <mergeCell ref="F238:I238"/>
    <mergeCell ref="L238:M238"/>
    <mergeCell ref="N238:Q238"/>
    <mergeCell ref="F226:I226"/>
    <mergeCell ref="F227:I227"/>
    <mergeCell ref="F228:I228"/>
    <mergeCell ref="L228:M228"/>
    <mergeCell ref="N228:Q228"/>
    <mergeCell ref="F229:I229"/>
    <mergeCell ref="F230:I230"/>
    <mergeCell ref="F231:I231"/>
    <mergeCell ref="L231:M231"/>
    <mergeCell ref="N231:Q231"/>
    <mergeCell ref="F218:I218"/>
    <mergeCell ref="F221:I221"/>
    <mergeCell ref="L221:M221"/>
    <mergeCell ref="N221:Q221"/>
    <mergeCell ref="F222:I222"/>
    <mergeCell ref="F223:I223"/>
    <mergeCell ref="F225:I225"/>
    <mergeCell ref="L225:M225"/>
    <mergeCell ref="N225:Q225"/>
    <mergeCell ref="F213:I213"/>
    <mergeCell ref="L213:M213"/>
    <mergeCell ref="N213:Q213"/>
    <mergeCell ref="F214:I214"/>
    <mergeCell ref="F215:I215"/>
    <mergeCell ref="F216:I216"/>
    <mergeCell ref="L216:M216"/>
    <mergeCell ref="N216:Q216"/>
    <mergeCell ref="F217:I217"/>
    <mergeCell ref="F206:I206"/>
    <mergeCell ref="F207:I207"/>
    <mergeCell ref="F208:I208"/>
    <mergeCell ref="F209:I209"/>
    <mergeCell ref="F210:I210"/>
    <mergeCell ref="L210:M210"/>
    <mergeCell ref="N210:Q210"/>
    <mergeCell ref="F211:I211"/>
    <mergeCell ref="F212:I212"/>
    <mergeCell ref="F201:I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196:I196"/>
    <mergeCell ref="L196:M196"/>
    <mergeCell ref="N196:Q196"/>
    <mergeCell ref="F197:I197"/>
    <mergeCell ref="F198:I198"/>
    <mergeCell ref="F199:I199"/>
    <mergeCell ref="L199:M199"/>
    <mergeCell ref="N199:Q199"/>
    <mergeCell ref="F200:I200"/>
    <mergeCell ref="F191:I191"/>
    <mergeCell ref="F192:I192"/>
    <mergeCell ref="F193:I193"/>
    <mergeCell ref="L193:M193"/>
    <mergeCell ref="N193:Q193"/>
    <mergeCell ref="F194:I194"/>
    <mergeCell ref="F195:I195"/>
    <mergeCell ref="L195:M195"/>
    <mergeCell ref="N195:Q195"/>
    <mergeCell ref="F186:I186"/>
    <mergeCell ref="L186:M186"/>
    <mergeCell ref="N186:Q186"/>
    <mergeCell ref="F187:I187"/>
    <mergeCell ref="F188:I188"/>
    <mergeCell ref="F189:I189"/>
    <mergeCell ref="F190:I190"/>
    <mergeCell ref="L190:M190"/>
    <mergeCell ref="N190:Q190"/>
    <mergeCell ref="F178:I178"/>
    <mergeCell ref="F179:I179"/>
    <mergeCell ref="F180:I180"/>
    <mergeCell ref="F181:I181"/>
    <mergeCell ref="L181:M181"/>
    <mergeCell ref="N181:Q181"/>
    <mergeCell ref="F182:I182"/>
    <mergeCell ref="F183:I183"/>
    <mergeCell ref="F184:I184"/>
    <mergeCell ref="F172:I172"/>
    <mergeCell ref="F174:I174"/>
    <mergeCell ref="L174:M174"/>
    <mergeCell ref="N174:Q174"/>
    <mergeCell ref="F175:I175"/>
    <mergeCell ref="F176:I176"/>
    <mergeCell ref="F177:I177"/>
    <mergeCell ref="L177:M177"/>
    <mergeCell ref="N177:Q177"/>
    <mergeCell ref="F166:I166"/>
    <mergeCell ref="L166:M166"/>
    <mergeCell ref="N166:Q166"/>
    <mergeCell ref="F167:I167"/>
    <mergeCell ref="F168:I168"/>
    <mergeCell ref="F170:I170"/>
    <mergeCell ref="L170:M170"/>
    <mergeCell ref="N170:Q170"/>
    <mergeCell ref="F171:I171"/>
    <mergeCell ref="F161:I161"/>
    <mergeCell ref="L161:M161"/>
    <mergeCell ref="N161:Q161"/>
    <mergeCell ref="F162:I162"/>
    <mergeCell ref="F163:I163"/>
    <mergeCell ref="F164:I164"/>
    <mergeCell ref="L164:M164"/>
    <mergeCell ref="N164:Q164"/>
    <mergeCell ref="F165:I165"/>
    <mergeCell ref="F156:I156"/>
    <mergeCell ref="L156:M156"/>
    <mergeCell ref="N156:Q156"/>
    <mergeCell ref="F157:I157"/>
    <mergeCell ref="F158:I158"/>
    <mergeCell ref="F159:I159"/>
    <mergeCell ref="F160:I160"/>
    <mergeCell ref="L160:M160"/>
    <mergeCell ref="N160:Q160"/>
    <mergeCell ref="F150:I150"/>
    <mergeCell ref="F151:I151"/>
    <mergeCell ref="L151:M151"/>
    <mergeCell ref="N151:Q151"/>
    <mergeCell ref="F152:I152"/>
    <mergeCell ref="F153:I153"/>
    <mergeCell ref="F154:I154"/>
    <mergeCell ref="L154:M154"/>
    <mergeCell ref="N154:Q154"/>
    <mergeCell ref="F145:I145"/>
    <mergeCell ref="L145:M145"/>
    <mergeCell ref="N145:Q145"/>
    <mergeCell ref="F146:I146"/>
    <mergeCell ref="F147:I147"/>
    <mergeCell ref="F148:I148"/>
    <mergeCell ref="L148:M148"/>
    <mergeCell ref="N148:Q148"/>
    <mergeCell ref="F149:I149"/>
    <mergeCell ref="F137:I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F130:I130"/>
    <mergeCell ref="F131:I131"/>
    <mergeCell ref="F132:I132"/>
    <mergeCell ref="L132:M132"/>
    <mergeCell ref="N132:Q132"/>
    <mergeCell ref="F133:I133"/>
    <mergeCell ref="F134:I134"/>
    <mergeCell ref="F135:I135"/>
    <mergeCell ref="F136:I136"/>
    <mergeCell ref="L136:M136"/>
    <mergeCell ref="N136:Q136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38:D243">
      <formula1>"K, M"</formula1>
    </dataValidation>
    <dataValidation type="list" allowBlank="1" showInputMessage="1" showErrorMessage="1" error="Povolené sú hodnoty základná, znížená, nulová." sqref="U238:U24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90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409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N100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ROUND((((SUM(BE100:BE107)+SUM(BE125:BE196))+SUM(BE198:BE202))),2)</f>
        <v>0</v>
      </c>
      <c r="I32" s="245"/>
      <c r="J32" s="245"/>
      <c r="K32" s="37"/>
      <c r="L32" s="37"/>
      <c r="M32" s="251">
        <f>ROUND(((ROUND((SUM(BE100:BE107)+SUM(BE125:BE196)), 2)*F32)+SUM(BE198:BE202)*F32),2)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ROUND((((SUM(BF100:BF107)+SUM(BF125:BF196))+SUM(BF198:BF202))),2)</f>
        <v>0</v>
      </c>
      <c r="I33" s="245"/>
      <c r="J33" s="245"/>
      <c r="K33" s="37"/>
      <c r="L33" s="37"/>
      <c r="M33" s="251">
        <f>ROUND(((ROUND((SUM(BF100:BF107)+SUM(BF125:BF196)), 2)*F33)+SUM(BF198:BF202)*F33),2)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ROUND((((SUM(BG100:BG107)+SUM(BG125:BG196))+SUM(BG198:BG202))),2)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ROUND((((SUM(BH100:BH107)+SUM(BH125:BH196))+SUM(BH198:BH202))),2)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ROUND((((SUM(BI100:BI107)+SUM(BI125:BI196))+SUM(BI198:BI202))),2)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584044 - SO M 584-044 Most cez potok Bystrianka v doline Velka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N125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N126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N127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N135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143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N141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144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N145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N150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272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N179</f>
        <v>0</v>
      </c>
      <c r="O95" s="258"/>
      <c r="P95" s="258"/>
      <c r="Q95" s="258"/>
      <c r="R95" s="135"/>
      <c r="T95" s="136"/>
      <c r="U95" s="136"/>
    </row>
    <row r="96" spans="2:47" s="7" customFormat="1" ht="19.899999999999999" customHeight="1">
      <c r="B96" s="137"/>
      <c r="C96" s="138"/>
      <c r="D96" s="107" t="s">
        <v>273</v>
      </c>
      <c r="E96" s="138"/>
      <c r="F96" s="138"/>
      <c r="G96" s="138"/>
      <c r="H96" s="138"/>
      <c r="I96" s="138"/>
      <c r="J96" s="138"/>
      <c r="K96" s="138"/>
      <c r="L96" s="138"/>
      <c r="M96" s="138"/>
      <c r="N96" s="235">
        <f>N180</f>
        <v>0</v>
      </c>
      <c r="O96" s="259"/>
      <c r="P96" s="259"/>
      <c r="Q96" s="259"/>
      <c r="R96" s="139"/>
      <c r="T96" s="140"/>
      <c r="U96" s="140"/>
    </row>
    <row r="97" spans="2:65" s="6" customFormat="1" ht="24.95" customHeight="1">
      <c r="B97" s="132"/>
      <c r="C97" s="133"/>
      <c r="D97" s="134" t="s">
        <v>146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57">
        <f>N184</f>
        <v>0</v>
      </c>
      <c r="O97" s="258"/>
      <c r="P97" s="258"/>
      <c r="Q97" s="258"/>
      <c r="R97" s="135"/>
      <c r="T97" s="136"/>
      <c r="U97" s="136"/>
    </row>
    <row r="98" spans="2:65" s="6" customFormat="1" ht="21.75" customHeight="1">
      <c r="B98" s="132"/>
      <c r="C98" s="133"/>
      <c r="D98" s="134" t="s">
        <v>147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60">
        <f>N197</f>
        <v>0</v>
      </c>
      <c r="O98" s="258"/>
      <c r="P98" s="258"/>
      <c r="Q98" s="258"/>
      <c r="R98" s="135"/>
      <c r="T98" s="136"/>
      <c r="U98" s="136"/>
    </row>
    <row r="99" spans="2:65" s="1" customFormat="1" ht="21.75" customHeight="1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T99" s="130"/>
      <c r="U99" s="130"/>
    </row>
    <row r="100" spans="2:65" s="1" customFormat="1" ht="29.25" customHeight="1">
      <c r="B100" s="36"/>
      <c r="C100" s="131" t="s">
        <v>148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56">
        <f>ROUND(N101+N102+N103+N104+N105+N106,2)</f>
        <v>0</v>
      </c>
      <c r="O100" s="261"/>
      <c r="P100" s="261"/>
      <c r="Q100" s="261"/>
      <c r="R100" s="38"/>
      <c r="T100" s="141"/>
      <c r="U100" s="142" t="s">
        <v>39</v>
      </c>
    </row>
    <row r="101" spans="2:65" s="1" customFormat="1" ht="18" customHeight="1">
      <c r="B101" s="36"/>
      <c r="C101" s="37"/>
      <c r="D101" s="236" t="s">
        <v>149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ref="BE101:BE106" si="0">IF(U101="základná",N101,0)</f>
        <v>0</v>
      </c>
      <c r="BF101" s="147">
        <f t="shared" ref="BF101:BF106" si="1">IF(U101="znížená",N101,0)</f>
        <v>0</v>
      </c>
      <c r="BG101" s="147">
        <f t="shared" ref="BG101:BG106" si="2">IF(U101="zákl. prenesená",N101,0)</f>
        <v>0</v>
      </c>
      <c r="BH101" s="147">
        <f t="shared" ref="BH101:BH106" si="3">IF(U101="zníž. prenesená",N101,0)</f>
        <v>0</v>
      </c>
      <c r="BI101" s="147">
        <f t="shared" ref="BI101:BI106" si="4">IF(U101="nulová",N101,0)</f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152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153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154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155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107" t="s">
        <v>156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8"/>
      <c r="U106" s="149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157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3.5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T107" s="130"/>
      <c r="U107" s="130"/>
    </row>
    <row r="108" spans="2:65" s="1" customFormat="1" ht="29.25" customHeight="1">
      <c r="B108" s="36"/>
      <c r="C108" s="118" t="s">
        <v>125</v>
      </c>
      <c r="D108" s="119"/>
      <c r="E108" s="119"/>
      <c r="F108" s="119"/>
      <c r="G108" s="119"/>
      <c r="H108" s="119"/>
      <c r="I108" s="119"/>
      <c r="J108" s="119"/>
      <c r="K108" s="119"/>
      <c r="L108" s="240">
        <f>ROUND(SUM(N88+N100),2)</f>
        <v>0</v>
      </c>
      <c r="M108" s="240"/>
      <c r="N108" s="240"/>
      <c r="O108" s="240"/>
      <c r="P108" s="240"/>
      <c r="Q108" s="240"/>
      <c r="R108" s="38"/>
      <c r="T108" s="130"/>
      <c r="U108" s="130"/>
    </row>
    <row r="109" spans="2:65" s="1" customFormat="1" ht="6.95" customHeight="1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2"/>
      <c r="T109" s="130"/>
      <c r="U109" s="130"/>
    </row>
    <row r="113" spans="2:65" s="1" customFormat="1" ht="6.95" customHeight="1"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5"/>
    </row>
    <row r="114" spans="2:65" s="1" customFormat="1" ht="36.950000000000003" customHeight="1">
      <c r="B114" s="36"/>
      <c r="C114" s="198" t="s">
        <v>158</v>
      </c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30" customHeight="1">
      <c r="B116" s="36"/>
      <c r="C116" s="31" t="s">
        <v>18</v>
      </c>
      <c r="D116" s="37"/>
      <c r="E116" s="37"/>
      <c r="F116" s="243" t="str">
        <f>F6</f>
        <v>REKONŠTRUKCIA II/584 TÁLE - BYSTRÁ, III/2373 DOLNÁ LEHOTA - MOSTY</v>
      </c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37"/>
      <c r="R116" s="38"/>
    </row>
    <row r="117" spans="2:65" s="1" customFormat="1" ht="36.950000000000003" customHeight="1">
      <c r="B117" s="36"/>
      <c r="C117" s="70" t="s">
        <v>132</v>
      </c>
      <c r="D117" s="37"/>
      <c r="E117" s="37"/>
      <c r="F117" s="218" t="str">
        <f>F7</f>
        <v>584044 - SO M 584-044 Most cez potok Bystrianka v doline Velka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18" customHeight="1">
      <c r="B119" s="36"/>
      <c r="C119" s="31" t="s">
        <v>23</v>
      </c>
      <c r="D119" s="37"/>
      <c r="E119" s="37"/>
      <c r="F119" s="29" t="str">
        <f>F9</f>
        <v xml:space="preserve"> </v>
      </c>
      <c r="G119" s="37"/>
      <c r="H119" s="37"/>
      <c r="I119" s="37"/>
      <c r="J119" s="37"/>
      <c r="K119" s="31" t="s">
        <v>25</v>
      </c>
      <c r="L119" s="37"/>
      <c r="M119" s="247" t="str">
        <f>IF(O9="","",O9)</f>
        <v>18. 6. 2018</v>
      </c>
      <c r="N119" s="247"/>
      <c r="O119" s="247"/>
      <c r="P119" s="247"/>
      <c r="Q119" s="37"/>
      <c r="R119" s="38"/>
    </row>
    <row r="120" spans="2:65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1" customFormat="1">
      <c r="B121" s="36"/>
      <c r="C121" s="31" t="s">
        <v>27</v>
      </c>
      <c r="D121" s="37"/>
      <c r="E121" s="37"/>
      <c r="F121" s="29" t="str">
        <f>E12</f>
        <v xml:space="preserve"> </v>
      </c>
      <c r="G121" s="37"/>
      <c r="H121" s="37"/>
      <c r="I121" s="37"/>
      <c r="J121" s="37"/>
      <c r="K121" s="31" t="s">
        <v>32</v>
      </c>
      <c r="L121" s="37"/>
      <c r="M121" s="202" t="str">
        <f>E18</f>
        <v xml:space="preserve"> </v>
      </c>
      <c r="N121" s="202"/>
      <c r="O121" s="202"/>
      <c r="P121" s="202"/>
      <c r="Q121" s="202"/>
      <c r="R121" s="38"/>
    </row>
    <row r="122" spans="2:65" s="1" customFormat="1" ht="14.45" customHeight="1">
      <c r="B122" s="36"/>
      <c r="C122" s="31" t="s">
        <v>30</v>
      </c>
      <c r="D122" s="37"/>
      <c r="E122" s="37"/>
      <c r="F122" s="29" t="str">
        <f>IF(E15="","",E15)</f>
        <v>Vyplň údaj</v>
      </c>
      <c r="G122" s="37"/>
      <c r="H122" s="37"/>
      <c r="I122" s="37"/>
      <c r="J122" s="37"/>
      <c r="K122" s="31" t="s">
        <v>34</v>
      </c>
      <c r="L122" s="37"/>
      <c r="M122" s="202" t="str">
        <f>E21</f>
        <v xml:space="preserve"> </v>
      </c>
      <c r="N122" s="202"/>
      <c r="O122" s="202"/>
      <c r="P122" s="202"/>
      <c r="Q122" s="202"/>
      <c r="R122" s="38"/>
    </row>
    <row r="123" spans="2:65" s="1" customFormat="1" ht="10.3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8" customFormat="1" ht="29.25" customHeight="1">
      <c r="B124" s="150"/>
      <c r="C124" s="151" t="s">
        <v>159</v>
      </c>
      <c r="D124" s="152" t="s">
        <v>160</v>
      </c>
      <c r="E124" s="152" t="s">
        <v>57</v>
      </c>
      <c r="F124" s="262" t="s">
        <v>161</v>
      </c>
      <c r="G124" s="262"/>
      <c r="H124" s="262"/>
      <c r="I124" s="262"/>
      <c r="J124" s="152" t="s">
        <v>162</v>
      </c>
      <c r="K124" s="152" t="s">
        <v>163</v>
      </c>
      <c r="L124" s="262" t="s">
        <v>164</v>
      </c>
      <c r="M124" s="262"/>
      <c r="N124" s="262" t="s">
        <v>137</v>
      </c>
      <c r="O124" s="262"/>
      <c r="P124" s="262"/>
      <c r="Q124" s="263"/>
      <c r="R124" s="153"/>
      <c r="T124" s="81" t="s">
        <v>165</v>
      </c>
      <c r="U124" s="82" t="s">
        <v>39</v>
      </c>
      <c r="V124" s="82" t="s">
        <v>166</v>
      </c>
      <c r="W124" s="82" t="s">
        <v>167</v>
      </c>
      <c r="X124" s="82" t="s">
        <v>168</v>
      </c>
      <c r="Y124" s="82" t="s">
        <v>169</v>
      </c>
      <c r="Z124" s="82" t="s">
        <v>170</v>
      </c>
      <c r="AA124" s="83" t="s">
        <v>171</v>
      </c>
    </row>
    <row r="125" spans="2:65" s="1" customFormat="1" ht="29.25" customHeight="1">
      <c r="B125" s="36"/>
      <c r="C125" s="85" t="s">
        <v>134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77">
        <f>BK125</f>
        <v>0</v>
      </c>
      <c r="O125" s="278"/>
      <c r="P125" s="278"/>
      <c r="Q125" s="278"/>
      <c r="R125" s="38"/>
      <c r="T125" s="84"/>
      <c r="U125" s="52"/>
      <c r="V125" s="52"/>
      <c r="W125" s="154">
        <f>W126+W179+W184+W197</f>
        <v>0</v>
      </c>
      <c r="X125" s="52"/>
      <c r="Y125" s="154">
        <f>Y126+Y179+Y184+Y197</f>
        <v>136.837749726</v>
      </c>
      <c r="Z125" s="52"/>
      <c r="AA125" s="155">
        <f>AA126+AA179+AA184+AA197</f>
        <v>8.3779000000000003</v>
      </c>
      <c r="AT125" s="20" t="s">
        <v>74</v>
      </c>
      <c r="AU125" s="20" t="s">
        <v>139</v>
      </c>
      <c r="BK125" s="156">
        <f>BK126+BK179+BK184+BK197</f>
        <v>0</v>
      </c>
    </row>
    <row r="126" spans="2:65" s="9" customFormat="1" ht="37.35" customHeight="1">
      <c r="B126" s="157"/>
      <c r="C126" s="158"/>
      <c r="D126" s="159" t="s">
        <v>140</v>
      </c>
      <c r="E126" s="159"/>
      <c r="F126" s="159"/>
      <c r="G126" s="159"/>
      <c r="H126" s="159"/>
      <c r="I126" s="159"/>
      <c r="J126" s="159"/>
      <c r="K126" s="159"/>
      <c r="L126" s="159"/>
      <c r="M126" s="159"/>
      <c r="N126" s="260">
        <f>BK126</f>
        <v>0</v>
      </c>
      <c r="O126" s="279"/>
      <c r="P126" s="279"/>
      <c r="Q126" s="279"/>
      <c r="R126" s="160"/>
      <c r="T126" s="161"/>
      <c r="U126" s="158"/>
      <c r="V126" s="158"/>
      <c r="W126" s="162">
        <f>W127+W135+W141+W145+W150</f>
        <v>0</v>
      </c>
      <c r="X126" s="158"/>
      <c r="Y126" s="162">
        <f>Y127+Y135+Y141+Y145+Y150</f>
        <v>136.832673726</v>
      </c>
      <c r="Z126" s="158"/>
      <c r="AA126" s="163">
        <f>AA127+AA135+AA141+AA145+AA150</f>
        <v>8.3779000000000003</v>
      </c>
      <c r="AR126" s="164" t="s">
        <v>83</v>
      </c>
      <c r="AT126" s="165" t="s">
        <v>74</v>
      </c>
      <c r="AU126" s="165" t="s">
        <v>75</v>
      </c>
      <c r="AY126" s="164" t="s">
        <v>172</v>
      </c>
      <c r="BK126" s="166">
        <f>BK127+BK135+BK141+BK145+BK150</f>
        <v>0</v>
      </c>
    </row>
    <row r="127" spans="2:65" s="9" customFormat="1" ht="19.899999999999999" customHeight="1">
      <c r="B127" s="157"/>
      <c r="C127" s="158"/>
      <c r="D127" s="167" t="s">
        <v>141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280">
        <f>BK127</f>
        <v>0</v>
      </c>
      <c r="O127" s="281"/>
      <c r="P127" s="281"/>
      <c r="Q127" s="281"/>
      <c r="R127" s="160"/>
      <c r="T127" s="161"/>
      <c r="U127" s="158"/>
      <c r="V127" s="158"/>
      <c r="W127" s="162">
        <f>SUM(W128:W134)</f>
        <v>0</v>
      </c>
      <c r="X127" s="158"/>
      <c r="Y127" s="162">
        <f>SUM(Y128:Y134)</f>
        <v>5.0200000000000002E-3</v>
      </c>
      <c r="Z127" s="158"/>
      <c r="AA127" s="163">
        <f>SUM(AA128:AA134)</f>
        <v>0.10199999999999999</v>
      </c>
      <c r="AR127" s="164" t="s">
        <v>83</v>
      </c>
      <c r="AT127" s="165" t="s">
        <v>74</v>
      </c>
      <c r="AU127" s="165" t="s">
        <v>83</v>
      </c>
      <c r="AY127" s="164" t="s">
        <v>172</v>
      </c>
      <c r="BK127" s="166">
        <f>SUM(BK128:BK134)</f>
        <v>0</v>
      </c>
    </row>
    <row r="128" spans="2:65" s="1" customFormat="1" ht="16.5" customHeight="1">
      <c r="B128" s="36"/>
      <c r="C128" s="168" t="s">
        <v>83</v>
      </c>
      <c r="D128" s="168" t="s">
        <v>173</v>
      </c>
      <c r="E128" s="169" t="s">
        <v>274</v>
      </c>
      <c r="F128" s="264" t="s">
        <v>275</v>
      </c>
      <c r="G128" s="264"/>
      <c r="H128" s="264"/>
      <c r="I128" s="264"/>
      <c r="J128" s="170" t="s">
        <v>193</v>
      </c>
      <c r="K128" s="171">
        <v>1</v>
      </c>
      <c r="L128" s="265">
        <v>0</v>
      </c>
      <c r="M128" s="266"/>
      <c r="N128" s="267">
        <f>ROUND(L128*K128,3)</f>
        <v>0</v>
      </c>
      <c r="O128" s="267"/>
      <c r="P128" s="267"/>
      <c r="Q128" s="267"/>
      <c r="R128" s="38"/>
      <c r="T128" s="173" t="s">
        <v>21</v>
      </c>
      <c r="U128" s="45" t="s">
        <v>42</v>
      </c>
      <c r="V128" s="37"/>
      <c r="W128" s="174">
        <f>V128*K128</f>
        <v>0</v>
      </c>
      <c r="X128" s="174">
        <v>5.0200000000000002E-3</v>
      </c>
      <c r="Y128" s="174">
        <f>X128*K128</f>
        <v>5.0200000000000002E-3</v>
      </c>
      <c r="Z128" s="174">
        <v>0.10199999999999999</v>
      </c>
      <c r="AA128" s="175">
        <f>Z128*K128</f>
        <v>0.10199999999999999</v>
      </c>
      <c r="AR128" s="20" t="s">
        <v>177</v>
      </c>
      <c r="AT128" s="20" t="s">
        <v>173</v>
      </c>
      <c r="AU128" s="20" t="s">
        <v>151</v>
      </c>
      <c r="AY128" s="20" t="s">
        <v>172</v>
      </c>
      <c r="BE128" s="111">
        <f>IF(U128="základná",N128,0)</f>
        <v>0</v>
      </c>
      <c r="BF128" s="111">
        <f>IF(U128="znížená",N128,0)</f>
        <v>0</v>
      </c>
      <c r="BG128" s="111">
        <f>IF(U128="zákl. prenesená",N128,0)</f>
        <v>0</v>
      </c>
      <c r="BH128" s="111">
        <f>IF(U128="zníž. prenesená",N128,0)</f>
        <v>0</v>
      </c>
      <c r="BI128" s="111">
        <f>IF(U128="nulová",N128,0)</f>
        <v>0</v>
      </c>
      <c r="BJ128" s="20" t="s">
        <v>151</v>
      </c>
      <c r="BK128" s="176">
        <f>ROUND(L128*K128,3)</f>
        <v>0</v>
      </c>
      <c r="BL128" s="20" t="s">
        <v>177</v>
      </c>
      <c r="BM128" s="20" t="s">
        <v>276</v>
      </c>
    </row>
    <row r="129" spans="2:65" s="10" customFormat="1" ht="51" customHeight="1">
      <c r="B129" s="177"/>
      <c r="C129" s="178"/>
      <c r="D129" s="178"/>
      <c r="E129" s="179" t="s">
        <v>21</v>
      </c>
      <c r="F129" s="268" t="s">
        <v>277</v>
      </c>
      <c r="G129" s="269"/>
      <c r="H129" s="269"/>
      <c r="I129" s="269"/>
      <c r="J129" s="178"/>
      <c r="K129" s="179" t="s">
        <v>21</v>
      </c>
      <c r="L129" s="178"/>
      <c r="M129" s="178"/>
      <c r="N129" s="178"/>
      <c r="O129" s="178"/>
      <c r="P129" s="178"/>
      <c r="Q129" s="178"/>
      <c r="R129" s="180"/>
      <c r="T129" s="181"/>
      <c r="U129" s="178"/>
      <c r="V129" s="178"/>
      <c r="W129" s="178"/>
      <c r="X129" s="178"/>
      <c r="Y129" s="178"/>
      <c r="Z129" s="178"/>
      <c r="AA129" s="182"/>
      <c r="AT129" s="183" t="s">
        <v>180</v>
      </c>
      <c r="AU129" s="183" t="s">
        <v>151</v>
      </c>
      <c r="AV129" s="10" t="s">
        <v>83</v>
      </c>
      <c r="AW129" s="10" t="s">
        <v>6</v>
      </c>
      <c r="AX129" s="10" t="s">
        <v>75</v>
      </c>
      <c r="AY129" s="183" t="s">
        <v>172</v>
      </c>
    </row>
    <row r="130" spans="2:65" s="11" customFormat="1" ht="16.5" customHeight="1">
      <c r="B130" s="184"/>
      <c r="C130" s="185"/>
      <c r="D130" s="185"/>
      <c r="E130" s="186" t="s">
        <v>21</v>
      </c>
      <c r="F130" s="272" t="s">
        <v>410</v>
      </c>
      <c r="G130" s="273"/>
      <c r="H130" s="273"/>
      <c r="I130" s="273"/>
      <c r="J130" s="185"/>
      <c r="K130" s="187">
        <v>1</v>
      </c>
      <c r="L130" s="185"/>
      <c r="M130" s="185"/>
      <c r="N130" s="185"/>
      <c r="O130" s="185"/>
      <c r="P130" s="185"/>
      <c r="Q130" s="185"/>
      <c r="R130" s="188"/>
      <c r="T130" s="189"/>
      <c r="U130" s="185"/>
      <c r="V130" s="185"/>
      <c r="W130" s="185"/>
      <c r="X130" s="185"/>
      <c r="Y130" s="185"/>
      <c r="Z130" s="185"/>
      <c r="AA130" s="190"/>
      <c r="AT130" s="191" t="s">
        <v>180</v>
      </c>
      <c r="AU130" s="191" t="s">
        <v>151</v>
      </c>
      <c r="AV130" s="11" t="s">
        <v>151</v>
      </c>
      <c r="AW130" s="11" t="s">
        <v>6</v>
      </c>
      <c r="AX130" s="11" t="s">
        <v>83</v>
      </c>
      <c r="AY130" s="191" t="s">
        <v>172</v>
      </c>
    </row>
    <row r="131" spans="2:65" s="1" customFormat="1" ht="16.5" customHeight="1">
      <c r="B131" s="36"/>
      <c r="C131" s="168" t="s">
        <v>151</v>
      </c>
      <c r="D131" s="168" t="s">
        <v>173</v>
      </c>
      <c r="E131" s="169" t="s">
        <v>174</v>
      </c>
      <c r="F131" s="264" t="s">
        <v>175</v>
      </c>
      <c r="G131" s="264"/>
      <c r="H131" s="264"/>
      <c r="I131" s="264"/>
      <c r="J131" s="170" t="s">
        <v>176</v>
      </c>
      <c r="K131" s="171">
        <v>309.7</v>
      </c>
      <c r="L131" s="265">
        <v>0</v>
      </c>
      <c r="M131" s="266"/>
      <c r="N131" s="267">
        <f>ROUND(L131*K131,3)</f>
        <v>0</v>
      </c>
      <c r="O131" s="267"/>
      <c r="P131" s="267"/>
      <c r="Q131" s="267"/>
      <c r="R131" s="38"/>
      <c r="T131" s="173" t="s">
        <v>21</v>
      </c>
      <c r="U131" s="45" t="s">
        <v>42</v>
      </c>
      <c r="V131" s="37"/>
      <c r="W131" s="174">
        <f>V131*K131</f>
        <v>0</v>
      </c>
      <c r="X131" s="174">
        <v>0</v>
      </c>
      <c r="Y131" s="174">
        <f>X131*K131</f>
        <v>0</v>
      </c>
      <c r="Z131" s="174">
        <v>0</v>
      </c>
      <c r="AA131" s="175">
        <f>Z131*K131</f>
        <v>0</v>
      </c>
      <c r="AR131" s="20" t="s">
        <v>177</v>
      </c>
      <c r="AT131" s="20" t="s">
        <v>173</v>
      </c>
      <c r="AU131" s="20" t="s">
        <v>151</v>
      </c>
      <c r="AY131" s="20" t="s">
        <v>172</v>
      </c>
      <c r="BE131" s="111">
        <f>IF(U131="základná",N131,0)</f>
        <v>0</v>
      </c>
      <c r="BF131" s="111">
        <f>IF(U131="znížená",N131,0)</f>
        <v>0</v>
      </c>
      <c r="BG131" s="111">
        <f>IF(U131="zákl. prenesená",N131,0)</f>
        <v>0</v>
      </c>
      <c r="BH131" s="111">
        <f>IF(U131="zníž. prenesená",N131,0)</f>
        <v>0</v>
      </c>
      <c r="BI131" s="111">
        <f>IF(U131="nulová",N131,0)</f>
        <v>0</v>
      </c>
      <c r="BJ131" s="20" t="s">
        <v>151</v>
      </c>
      <c r="BK131" s="176">
        <f>ROUND(L131*K131,3)</f>
        <v>0</v>
      </c>
      <c r="BL131" s="20" t="s">
        <v>177</v>
      </c>
      <c r="BM131" s="20" t="s">
        <v>178</v>
      </c>
    </row>
    <row r="132" spans="2:65" s="10" customFormat="1" ht="51" customHeight="1">
      <c r="B132" s="177"/>
      <c r="C132" s="178"/>
      <c r="D132" s="178"/>
      <c r="E132" s="179" t="s">
        <v>21</v>
      </c>
      <c r="F132" s="268" t="s">
        <v>179</v>
      </c>
      <c r="G132" s="269"/>
      <c r="H132" s="269"/>
      <c r="I132" s="269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0" customFormat="1" ht="25.5" customHeight="1">
      <c r="B133" s="177"/>
      <c r="C133" s="178"/>
      <c r="D133" s="178"/>
      <c r="E133" s="179" t="s">
        <v>21</v>
      </c>
      <c r="F133" s="270" t="s">
        <v>181</v>
      </c>
      <c r="G133" s="271"/>
      <c r="H133" s="271"/>
      <c r="I133" s="271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411</v>
      </c>
      <c r="G134" s="273"/>
      <c r="H134" s="273"/>
      <c r="I134" s="273"/>
      <c r="J134" s="185"/>
      <c r="K134" s="187">
        <v>309.7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9" customFormat="1" ht="29.85" customHeight="1">
      <c r="B135" s="157"/>
      <c r="C135" s="158"/>
      <c r="D135" s="167" t="s">
        <v>142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280">
        <f>BK135</f>
        <v>0</v>
      </c>
      <c r="O135" s="281"/>
      <c r="P135" s="281"/>
      <c r="Q135" s="281"/>
      <c r="R135" s="160"/>
      <c r="T135" s="161"/>
      <c r="U135" s="158"/>
      <c r="V135" s="158"/>
      <c r="W135" s="162">
        <f>SUM(W136:W140)</f>
        <v>0</v>
      </c>
      <c r="X135" s="158"/>
      <c r="Y135" s="162">
        <f>SUM(Y136:Y140)</f>
        <v>30.886797726000005</v>
      </c>
      <c r="Z135" s="158"/>
      <c r="AA135" s="163">
        <f>SUM(AA136:AA140)</f>
        <v>0</v>
      </c>
      <c r="AR135" s="164" t="s">
        <v>83</v>
      </c>
      <c r="AT135" s="165" t="s">
        <v>74</v>
      </c>
      <c r="AU135" s="165" t="s">
        <v>83</v>
      </c>
      <c r="AY135" s="164" t="s">
        <v>172</v>
      </c>
      <c r="BK135" s="166">
        <f>SUM(BK136:BK140)</f>
        <v>0</v>
      </c>
    </row>
    <row r="136" spans="2:65" s="1" customFormat="1" ht="25.5" customHeight="1">
      <c r="B136" s="36"/>
      <c r="C136" s="168" t="s">
        <v>190</v>
      </c>
      <c r="D136" s="168" t="s">
        <v>173</v>
      </c>
      <c r="E136" s="169" t="s">
        <v>310</v>
      </c>
      <c r="F136" s="264" t="s">
        <v>311</v>
      </c>
      <c r="G136" s="264"/>
      <c r="H136" s="264"/>
      <c r="I136" s="264"/>
      <c r="J136" s="170" t="s">
        <v>193</v>
      </c>
      <c r="K136" s="171">
        <v>10.5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2.7855500000000002</v>
      </c>
      <c r="Y136" s="174">
        <f>X136*K136</f>
        <v>29.248275000000003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312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313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16.5" customHeight="1">
      <c r="B138" s="177"/>
      <c r="C138" s="178"/>
      <c r="D138" s="178"/>
      <c r="E138" s="179" t="s">
        <v>21</v>
      </c>
      <c r="F138" s="270" t="s">
        <v>314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412</v>
      </c>
      <c r="G139" s="273"/>
      <c r="H139" s="273"/>
      <c r="I139" s="273"/>
      <c r="J139" s="185"/>
      <c r="K139" s="187">
        <v>10.5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25.5" customHeight="1">
      <c r="B140" s="36"/>
      <c r="C140" s="168" t="s">
        <v>177</v>
      </c>
      <c r="D140" s="168" t="s">
        <v>173</v>
      </c>
      <c r="E140" s="169" t="s">
        <v>316</v>
      </c>
      <c r="F140" s="264" t="s">
        <v>317</v>
      </c>
      <c r="G140" s="264"/>
      <c r="H140" s="264"/>
      <c r="I140" s="264"/>
      <c r="J140" s="170" t="s">
        <v>308</v>
      </c>
      <c r="K140" s="171">
        <v>1.58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1.0370397</v>
      </c>
      <c r="Y140" s="174">
        <f>X140*K140</f>
        <v>1.6385227260000002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318</v>
      </c>
    </row>
    <row r="141" spans="2:65" s="9" customFormat="1" ht="29.85" customHeight="1">
      <c r="B141" s="157"/>
      <c r="C141" s="158"/>
      <c r="D141" s="167" t="s">
        <v>143</v>
      </c>
      <c r="E141" s="167"/>
      <c r="F141" s="167"/>
      <c r="G141" s="167"/>
      <c r="H141" s="167"/>
      <c r="I141" s="167"/>
      <c r="J141" s="167"/>
      <c r="K141" s="167"/>
      <c r="L141" s="167"/>
      <c r="M141" s="167"/>
      <c r="N141" s="285">
        <f>BK141</f>
        <v>0</v>
      </c>
      <c r="O141" s="286"/>
      <c r="P141" s="286"/>
      <c r="Q141" s="286"/>
      <c r="R141" s="160"/>
      <c r="T141" s="161"/>
      <c r="U141" s="158"/>
      <c r="V141" s="158"/>
      <c r="W141" s="162">
        <f>SUM(W142:W144)</f>
        <v>0</v>
      </c>
      <c r="X141" s="158"/>
      <c r="Y141" s="162">
        <f>SUM(Y142:Y144)</f>
        <v>0.10373</v>
      </c>
      <c r="Z141" s="158"/>
      <c r="AA141" s="163">
        <f>SUM(AA142:AA144)</f>
        <v>0</v>
      </c>
      <c r="AR141" s="164" t="s">
        <v>83</v>
      </c>
      <c r="AT141" s="165" t="s">
        <v>74</v>
      </c>
      <c r="AU141" s="165" t="s">
        <v>83</v>
      </c>
      <c r="AY141" s="164" t="s">
        <v>172</v>
      </c>
      <c r="BK141" s="166">
        <f>SUM(BK142:BK144)</f>
        <v>0</v>
      </c>
    </row>
    <row r="142" spans="2:65" s="1" customFormat="1" ht="16.5" customHeight="1">
      <c r="B142" s="36"/>
      <c r="C142" s="168" t="s">
        <v>203</v>
      </c>
      <c r="D142" s="168" t="s">
        <v>173</v>
      </c>
      <c r="E142" s="169" t="s">
        <v>332</v>
      </c>
      <c r="F142" s="264" t="s">
        <v>333</v>
      </c>
      <c r="G142" s="264"/>
      <c r="H142" s="264"/>
      <c r="I142" s="264"/>
      <c r="J142" s="170" t="s">
        <v>193</v>
      </c>
      <c r="K142" s="171">
        <v>1</v>
      </c>
      <c r="L142" s="265">
        <v>0</v>
      </c>
      <c r="M142" s="266"/>
      <c r="N142" s="267">
        <f>ROUND(L142*K142,3)</f>
        <v>0</v>
      </c>
      <c r="O142" s="267"/>
      <c r="P142" s="267"/>
      <c r="Q142" s="267"/>
      <c r="R142" s="38"/>
      <c r="T142" s="173" t="s">
        <v>21</v>
      </c>
      <c r="U142" s="45" t="s">
        <v>42</v>
      </c>
      <c r="V142" s="37"/>
      <c r="W142" s="174">
        <f>V142*K142</f>
        <v>0</v>
      </c>
      <c r="X142" s="174">
        <v>0.10373</v>
      </c>
      <c r="Y142" s="174">
        <f>X142*K142</f>
        <v>0.10373</v>
      </c>
      <c r="Z142" s="174">
        <v>0</v>
      </c>
      <c r="AA142" s="175">
        <f>Z142*K142</f>
        <v>0</v>
      </c>
      <c r="AR142" s="20" t="s">
        <v>177</v>
      </c>
      <c r="AT142" s="20" t="s">
        <v>173</v>
      </c>
      <c r="AU142" s="20" t="s">
        <v>151</v>
      </c>
      <c r="AY142" s="20" t="s">
        <v>172</v>
      </c>
      <c r="BE142" s="111">
        <f>IF(U142="základná",N142,0)</f>
        <v>0</v>
      </c>
      <c r="BF142" s="111">
        <f>IF(U142="znížená",N142,0)</f>
        <v>0</v>
      </c>
      <c r="BG142" s="111">
        <f>IF(U142="zákl. prenesená",N142,0)</f>
        <v>0</v>
      </c>
      <c r="BH142" s="111">
        <f>IF(U142="zníž. prenesená",N142,0)</f>
        <v>0</v>
      </c>
      <c r="BI142" s="111">
        <f>IF(U142="nulová",N142,0)</f>
        <v>0</v>
      </c>
      <c r="BJ142" s="20" t="s">
        <v>151</v>
      </c>
      <c r="BK142" s="176">
        <f>ROUND(L142*K142,3)</f>
        <v>0</v>
      </c>
      <c r="BL142" s="20" t="s">
        <v>177</v>
      </c>
      <c r="BM142" s="20" t="s">
        <v>334</v>
      </c>
    </row>
    <row r="143" spans="2:65" s="10" customFormat="1" ht="25.5" customHeight="1">
      <c r="B143" s="177"/>
      <c r="C143" s="178"/>
      <c r="D143" s="178"/>
      <c r="E143" s="179" t="s">
        <v>21</v>
      </c>
      <c r="F143" s="268" t="s">
        <v>335</v>
      </c>
      <c r="G143" s="269"/>
      <c r="H143" s="269"/>
      <c r="I143" s="269"/>
      <c r="J143" s="178"/>
      <c r="K143" s="179" t="s">
        <v>21</v>
      </c>
      <c r="L143" s="178"/>
      <c r="M143" s="178"/>
      <c r="N143" s="178"/>
      <c r="O143" s="178"/>
      <c r="P143" s="178"/>
      <c r="Q143" s="178"/>
      <c r="R143" s="180"/>
      <c r="T143" s="181"/>
      <c r="U143" s="178"/>
      <c r="V143" s="178"/>
      <c r="W143" s="178"/>
      <c r="X143" s="178"/>
      <c r="Y143" s="178"/>
      <c r="Z143" s="178"/>
      <c r="AA143" s="182"/>
      <c r="AT143" s="183" t="s">
        <v>180</v>
      </c>
      <c r="AU143" s="183" t="s">
        <v>151</v>
      </c>
      <c r="AV143" s="10" t="s">
        <v>83</v>
      </c>
      <c r="AW143" s="10" t="s">
        <v>6</v>
      </c>
      <c r="AX143" s="10" t="s">
        <v>75</v>
      </c>
      <c r="AY143" s="183" t="s">
        <v>172</v>
      </c>
    </row>
    <row r="144" spans="2:65" s="11" customFormat="1" ht="16.5" customHeight="1">
      <c r="B144" s="184"/>
      <c r="C144" s="185"/>
      <c r="D144" s="185"/>
      <c r="E144" s="186" t="s">
        <v>21</v>
      </c>
      <c r="F144" s="272" t="s">
        <v>410</v>
      </c>
      <c r="G144" s="273"/>
      <c r="H144" s="273"/>
      <c r="I144" s="273"/>
      <c r="J144" s="185"/>
      <c r="K144" s="187">
        <v>1</v>
      </c>
      <c r="L144" s="185"/>
      <c r="M144" s="185"/>
      <c r="N144" s="185"/>
      <c r="O144" s="185"/>
      <c r="P144" s="185"/>
      <c r="Q144" s="185"/>
      <c r="R144" s="188"/>
      <c r="T144" s="189"/>
      <c r="U144" s="185"/>
      <c r="V144" s="185"/>
      <c r="W144" s="185"/>
      <c r="X144" s="185"/>
      <c r="Y144" s="185"/>
      <c r="Z144" s="185"/>
      <c r="AA144" s="190"/>
      <c r="AT144" s="191" t="s">
        <v>180</v>
      </c>
      <c r="AU144" s="191" t="s">
        <v>151</v>
      </c>
      <c r="AV144" s="11" t="s">
        <v>151</v>
      </c>
      <c r="AW144" s="11" t="s">
        <v>6</v>
      </c>
      <c r="AX144" s="11" t="s">
        <v>83</v>
      </c>
      <c r="AY144" s="191" t="s">
        <v>172</v>
      </c>
    </row>
    <row r="145" spans="2:65" s="9" customFormat="1" ht="29.85" customHeight="1">
      <c r="B145" s="157"/>
      <c r="C145" s="158"/>
      <c r="D145" s="167" t="s">
        <v>144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280">
        <f>BK145</f>
        <v>0</v>
      </c>
      <c r="O145" s="281"/>
      <c r="P145" s="281"/>
      <c r="Q145" s="281"/>
      <c r="R145" s="160"/>
      <c r="T145" s="161"/>
      <c r="U145" s="158"/>
      <c r="V145" s="158"/>
      <c r="W145" s="162">
        <f>SUM(W146:W149)</f>
        <v>0</v>
      </c>
      <c r="X145" s="158"/>
      <c r="Y145" s="162">
        <f>SUM(Y146:Y149)</f>
        <v>2.89575</v>
      </c>
      <c r="Z145" s="158"/>
      <c r="AA145" s="163">
        <f>SUM(AA146:AA149)</f>
        <v>0</v>
      </c>
      <c r="AR145" s="164" t="s">
        <v>83</v>
      </c>
      <c r="AT145" s="165" t="s">
        <v>74</v>
      </c>
      <c r="AU145" s="165" t="s">
        <v>83</v>
      </c>
      <c r="AY145" s="164" t="s">
        <v>172</v>
      </c>
      <c r="BK145" s="166">
        <f>SUM(BK146:BK149)</f>
        <v>0</v>
      </c>
    </row>
    <row r="146" spans="2:65" s="1" customFormat="1" ht="25.5" customHeight="1">
      <c r="B146" s="36"/>
      <c r="C146" s="168" t="s">
        <v>209</v>
      </c>
      <c r="D146" s="168" t="s">
        <v>173</v>
      </c>
      <c r="E146" s="169" t="s">
        <v>204</v>
      </c>
      <c r="F146" s="264" t="s">
        <v>205</v>
      </c>
      <c r="G146" s="264"/>
      <c r="H146" s="264"/>
      <c r="I146" s="264"/>
      <c r="J146" s="170" t="s">
        <v>176</v>
      </c>
      <c r="K146" s="171">
        <v>35.1</v>
      </c>
      <c r="L146" s="265">
        <v>0</v>
      </c>
      <c r="M146" s="266"/>
      <c r="N146" s="267">
        <f>ROUND(L146*K146,3)</f>
        <v>0</v>
      </c>
      <c r="O146" s="267"/>
      <c r="P146" s="267"/>
      <c r="Q146" s="267"/>
      <c r="R146" s="38"/>
      <c r="T146" s="173" t="s">
        <v>21</v>
      </c>
      <c r="U146" s="45" t="s">
        <v>42</v>
      </c>
      <c r="V146" s="37"/>
      <c r="W146" s="174">
        <f>V146*K146</f>
        <v>0</v>
      </c>
      <c r="X146" s="174">
        <v>8.2500000000000004E-2</v>
      </c>
      <c r="Y146" s="174">
        <f>X146*K146</f>
        <v>2.89575</v>
      </c>
      <c r="Z146" s="174">
        <v>0</v>
      </c>
      <c r="AA146" s="175">
        <f>Z146*K146</f>
        <v>0</v>
      </c>
      <c r="AR146" s="20" t="s">
        <v>177</v>
      </c>
      <c r="AT146" s="20" t="s">
        <v>173</v>
      </c>
      <c r="AU146" s="20" t="s">
        <v>151</v>
      </c>
      <c r="AY146" s="20" t="s">
        <v>172</v>
      </c>
      <c r="BE146" s="111">
        <f>IF(U146="základná",N146,0)</f>
        <v>0</v>
      </c>
      <c r="BF146" s="111">
        <f>IF(U146="znížená",N146,0)</f>
        <v>0</v>
      </c>
      <c r="BG146" s="111">
        <f>IF(U146="zákl. prenesená",N146,0)</f>
        <v>0</v>
      </c>
      <c r="BH146" s="111">
        <f>IF(U146="zníž. prenesená",N146,0)</f>
        <v>0</v>
      </c>
      <c r="BI146" s="111">
        <f>IF(U146="nulová",N146,0)</f>
        <v>0</v>
      </c>
      <c r="BJ146" s="20" t="s">
        <v>151</v>
      </c>
      <c r="BK146" s="176">
        <f>ROUND(L146*K146,3)</f>
        <v>0</v>
      </c>
      <c r="BL146" s="20" t="s">
        <v>177</v>
      </c>
      <c r="BM146" s="20" t="s">
        <v>206</v>
      </c>
    </row>
    <row r="147" spans="2:65" s="10" customFormat="1" ht="51" customHeight="1">
      <c r="B147" s="177"/>
      <c r="C147" s="178"/>
      <c r="D147" s="178"/>
      <c r="E147" s="179" t="s">
        <v>21</v>
      </c>
      <c r="F147" s="268" t="s">
        <v>207</v>
      </c>
      <c r="G147" s="269"/>
      <c r="H147" s="269"/>
      <c r="I147" s="269"/>
      <c r="J147" s="178"/>
      <c r="K147" s="179" t="s">
        <v>21</v>
      </c>
      <c r="L147" s="178"/>
      <c r="M147" s="178"/>
      <c r="N147" s="178"/>
      <c r="O147" s="178"/>
      <c r="P147" s="178"/>
      <c r="Q147" s="178"/>
      <c r="R147" s="180"/>
      <c r="T147" s="181"/>
      <c r="U147" s="178"/>
      <c r="V147" s="178"/>
      <c r="W147" s="178"/>
      <c r="X147" s="178"/>
      <c r="Y147" s="178"/>
      <c r="Z147" s="178"/>
      <c r="AA147" s="182"/>
      <c r="AT147" s="183" t="s">
        <v>180</v>
      </c>
      <c r="AU147" s="183" t="s">
        <v>151</v>
      </c>
      <c r="AV147" s="10" t="s">
        <v>83</v>
      </c>
      <c r="AW147" s="10" t="s">
        <v>6</v>
      </c>
      <c r="AX147" s="10" t="s">
        <v>75</v>
      </c>
      <c r="AY147" s="183" t="s">
        <v>172</v>
      </c>
    </row>
    <row r="148" spans="2:65" s="10" customFormat="1" ht="25.5" customHeight="1">
      <c r="B148" s="177"/>
      <c r="C148" s="178"/>
      <c r="D148" s="178"/>
      <c r="E148" s="179" t="s">
        <v>21</v>
      </c>
      <c r="F148" s="270" t="s">
        <v>201</v>
      </c>
      <c r="G148" s="271"/>
      <c r="H148" s="271"/>
      <c r="I148" s="271"/>
      <c r="J148" s="178"/>
      <c r="K148" s="179" t="s">
        <v>21</v>
      </c>
      <c r="L148" s="178"/>
      <c r="M148" s="178"/>
      <c r="N148" s="178"/>
      <c r="O148" s="178"/>
      <c r="P148" s="178"/>
      <c r="Q148" s="178"/>
      <c r="R148" s="180"/>
      <c r="T148" s="181"/>
      <c r="U148" s="178"/>
      <c r="V148" s="178"/>
      <c r="W148" s="178"/>
      <c r="X148" s="178"/>
      <c r="Y148" s="178"/>
      <c r="Z148" s="178"/>
      <c r="AA148" s="182"/>
      <c r="AT148" s="183" t="s">
        <v>180</v>
      </c>
      <c r="AU148" s="183" t="s">
        <v>151</v>
      </c>
      <c r="AV148" s="10" t="s">
        <v>83</v>
      </c>
      <c r="AW148" s="10" t="s">
        <v>6</v>
      </c>
      <c r="AX148" s="10" t="s">
        <v>75</v>
      </c>
      <c r="AY148" s="183" t="s">
        <v>172</v>
      </c>
    </row>
    <row r="149" spans="2:65" s="11" customFormat="1" ht="16.5" customHeight="1">
      <c r="B149" s="184"/>
      <c r="C149" s="185"/>
      <c r="D149" s="185"/>
      <c r="E149" s="186" t="s">
        <v>21</v>
      </c>
      <c r="F149" s="272" t="s">
        <v>413</v>
      </c>
      <c r="G149" s="273"/>
      <c r="H149" s="273"/>
      <c r="I149" s="273"/>
      <c r="J149" s="185"/>
      <c r="K149" s="187">
        <v>35.1</v>
      </c>
      <c r="L149" s="185"/>
      <c r="M149" s="185"/>
      <c r="N149" s="185"/>
      <c r="O149" s="185"/>
      <c r="P149" s="185"/>
      <c r="Q149" s="185"/>
      <c r="R149" s="188"/>
      <c r="T149" s="189"/>
      <c r="U149" s="185"/>
      <c r="V149" s="185"/>
      <c r="W149" s="185"/>
      <c r="X149" s="185"/>
      <c r="Y149" s="185"/>
      <c r="Z149" s="185"/>
      <c r="AA149" s="190"/>
      <c r="AT149" s="191" t="s">
        <v>180</v>
      </c>
      <c r="AU149" s="191" t="s">
        <v>151</v>
      </c>
      <c r="AV149" s="11" t="s">
        <v>151</v>
      </c>
      <c r="AW149" s="11" t="s">
        <v>6</v>
      </c>
      <c r="AX149" s="11" t="s">
        <v>83</v>
      </c>
      <c r="AY149" s="191" t="s">
        <v>172</v>
      </c>
    </row>
    <row r="150" spans="2:65" s="9" customFormat="1" ht="29.85" customHeight="1">
      <c r="B150" s="157"/>
      <c r="C150" s="158"/>
      <c r="D150" s="167" t="s">
        <v>145</v>
      </c>
      <c r="E150" s="167"/>
      <c r="F150" s="167"/>
      <c r="G150" s="167"/>
      <c r="H150" s="167"/>
      <c r="I150" s="167"/>
      <c r="J150" s="167"/>
      <c r="K150" s="167"/>
      <c r="L150" s="167"/>
      <c r="M150" s="167"/>
      <c r="N150" s="280">
        <f>BK150</f>
        <v>0</v>
      </c>
      <c r="O150" s="281"/>
      <c r="P150" s="281"/>
      <c r="Q150" s="281"/>
      <c r="R150" s="160"/>
      <c r="T150" s="161"/>
      <c r="U150" s="158"/>
      <c r="V150" s="158"/>
      <c r="W150" s="162">
        <f>SUM(W151:W178)</f>
        <v>0</v>
      </c>
      <c r="X150" s="158"/>
      <c r="Y150" s="162">
        <f>SUM(Y151:Y178)</f>
        <v>102.94137600000001</v>
      </c>
      <c r="Z150" s="158"/>
      <c r="AA150" s="163">
        <f>SUM(AA151:AA178)</f>
        <v>8.2759</v>
      </c>
      <c r="AR150" s="164" t="s">
        <v>83</v>
      </c>
      <c r="AT150" s="165" t="s">
        <v>74</v>
      </c>
      <c r="AU150" s="165" t="s">
        <v>83</v>
      </c>
      <c r="AY150" s="164" t="s">
        <v>172</v>
      </c>
      <c r="BK150" s="166">
        <f>SUM(BK151:BK178)</f>
        <v>0</v>
      </c>
    </row>
    <row r="151" spans="2:65" s="1" customFormat="1" ht="16.5" customHeight="1">
      <c r="B151" s="36"/>
      <c r="C151" s="168" t="s">
        <v>216</v>
      </c>
      <c r="D151" s="168" t="s">
        <v>173</v>
      </c>
      <c r="E151" s="169" t="s">
        <v>346</v>
      </c>
      <c r="F151" s="264" t="s">
        <v>347</v>
      </c>
      <c r="G151" s="264"/>
      <c r="H151" s="264"/>
      <c r="I151" s="264"/>
      <c r="J151" s="170" t="s">
        <v>185</v>
      </c>
      <c r="K151" s="171">
        <v>54</v>
      </c>
      <c r="L151" s="265">
        <v>0</v>
      </c>
      <c r="M151" s="266"/>
      <c r="N151" s="267">
        <f>ROUND(L151*K151,3)</f>
        <v>0</v>
      </c>
      <c r="O151" s="267"/>
      <c r="P151" s="267"/>
      <c r="Q151" s="267"/>
      <c r="R151" s="38"/>
      <c r="T151" s="173" t="s">
        <v>21</v>
      </c>
      <c r="U151" s="45" t="s">
        <v>42</v>
      </c>
      <c r="V151" s="37"/>
      <c r="W151" s="174">
        <f>V151*K151</f>
        <v>0</v>
      </c>
      <c r="X151" s="174">
        <v>7.0999999999999994E-2</v>
      </c>
      <c r="Y151" s="174">
        <f>X151*K151</f>
        <v>3.8339999999999996</v>
      </c>
      <c r="Z151" s="174">
        <v>0</v>
      </c>
      <c r="AA151" s="175">
        <f>Z151*K151</f>
        <v>0</v>
      </c>
      <c r="AR151" s="20" t="s">
        <v>177</v>
      </c>
      <c r="AT151" s="20" t="s">
        <v>173</v>
      </c>
      <c r="AU151" s="20" t="s">
        <v>151</v>
      </c>
      <c r="AY151" s="20" t="s">
        <v>172</v>
      </c>
      <c r="BE151" s="111">
        <f>IF(U151="základná",N151,0)</f>
        <v>0</v>
      </c>
      <c r="BF151" s="111">
        <f>IF(U151="znížená",N151,0)</f>
        <v>0</v>
      </c>
      <c r="BG151" s="111">
        <f>IF(U151="zákl. prenesená",N151,0)</f>
        <v>0</v>
      </c>
      <c r="BH151" s="111">
        <f>IF(U151="zníž. prenesená",N151,0)</f>
        <v>0</v>
      </c>
      <c r="BI151" s="111">
        <f>IF(U151="nulová",N151,0)</f>
        <v>0</v>
      </c>
      <c r="BJ151" s="20" t="s">
        <v>151</v>
      </c>
      <c r="BK151" s="176">
        <f>ROUND(L151*K151,3)</f>
        <v>0</v>
      </c>
      <c r="BL151" s="20" t="s">
        <v>177</v>
      </c>
      <c r="BM151" s="20" t="s">
        <v>348</v>
      </c>
    </row>
    <row r="152" spans="2:65" s="10" customFormat="1" ht="51" customHeight="1">
      <c r="B152" s="177"/>
      <c r="C152" s="178"/>
      <c r="D152" s="178"/>
      <c r="E152" s="179" t="s">
        <v>21</v>
      </c>
      <c r="F152" s="268" t="s">
        <v>349</v>
      </c>
      <c r="G152" s="269"/>
      <c r="H152" s="269"/>
      <c r="I152" s="269"/>
      <c r="J152" s="178"/>
      <c r="K152" s="179" t="s">
        <v>21</v>
      </c>
      <c r="L152" s="178"/>
      <c r="M152" s="178"/>
      <c r="N152" s="178"/>
      <c r="O152" s="178"/>
      <c r="P152" s="178"/>
      <c r="Q152" s="178"/>
      <c r="R152" s="180"/>
      <c r="T152" s="181"/>
      <c r="U152" s="178"/>
      <c r="V152" s="178"/>
      <c r="W152" s="178"/>
      <c r="X152" s="178"/>
      <c r="Y152" s="178"/>
      <c r="Z152" s="178"/>
      <c r="AA152" s="182"/>
      <c r="AT152" s="183" t="s">
        <v>180</v>
      </c>
      <c r="AU152" s="183" t="s">
        <v>151</v>
      </c>
      <c r="AV152" s="10" t="s">
        <v>83</v>
      </c>
      <c r="AW152" s="10" t="s">
        <v>6</v>
      </c>
      <c r="AX152" s="10" t="s">
        <v>75</v>
      </c>
      <c r="AY152" s="183" t="s">
        <v>172</v>
      </c>
    </row>
    <row r="153" spans="2:65" s="10" customFormat="1" ht="25.5" customHeight="1">
      <c r="B153" s="177"/>
      <c r="C153" s="178"/>
      <c r="D153" s="178"/>
      <c r="E153" s="179" t="s">
        <v>21</v>
      </c>
      <c r="F153" s="270" t="s">
        <v>350</v>
      </c>
      <c r="G153" s="271"/>
      <c r="H153" s="271"/>
      <c r="I153" s="271"/>
      <c r="J153" s="178"/>
      <c r="K153" s="179" t="s">
        <v>21</v>
      </c>
      <c r="L153" s="178"/>
      <c r="M153" s="178"/>
      <c r="N153" s="178"/>
      <c r="O153" s="178"/>
      <c r="P153" s="178"/>
      <c r="Q153" s="178"/>
      <c r="R153" s="180"/>
      <c r="T153" s="181"/>
      <c r="U153" s="178"/>
      <c r="V153" s="178"/>
      <c r="W153" s="178"/>
      <c r="X153" s="178"/>
      <c r="Y153" s="178"/>
      <c r="Z153" s="178"/>
      <c r="AA153" s="182"/>
      <c r="AT153" s="183" t="s">
        <v>180</v>
      </c>
      <c r="AU153" s="183" t="s">
        <v>151</v>
      </c>
      <c r="AV153" s="10" t="s">
        <v>83</v>
      </c>
      <c r="AW153" s="10" t="s">
        <v>6</v>
      </c>
      <c r="AX153" s="10" t="s">
        <v>75</v>
      </c>
      <c r="AY153" s="183" t="s">
        <v>172</v>
      </c>
    </row>
    <row r="154" spans="2:65" s="11" customFormat="1" ht="16.5" customHeight="1">
      <c r="B154" s="184"/>
      <c r="C154" s="185"/>
      <c r="D154" s="185"/>
      <c r="E154" s="186" t="s">
        <v>21</v>
      </c>
      <c r="F154" s="272" t="s">
        <v>414</v>
      </c>
      <c r="G154" s="273"/>
      <c r="H154" s="273"/>
      <c r="I154" s="273"/>
      <c r="J154" s="185"/>
      <c r="K154" s="187">
        <v>54</v>
      </c>
      <c r="L154" s="185"/>
      <c r="M154" s="185"/>
      <c r="N154" s="185"/>
      <c r="O154" s="185"/>
      <c r="P154" s="185"/>
      <c r="Q154" s="185"/>
      <c r="R154" s="188"/>
      <c r="T154" s="189"/>
      <c r="U154" s="185"/>
      <c r="V154" s="185"/>
      <c r="W154" s="185"/>
      <c r="X154" s="185"/>
      <c r="Y154" s="185"/>
      <c r="Z154" s="185"/>
      <c r="AA154" s="190"/>
      <c r="AT154" s="191" t="s">
        <v>180</v>
      </c>
      <c r="AU154" s="191" t="s">
        <v>151</v>
      </c>
      <c r="AV154" s="11" t="s">
        <v>151</v>
      </c>
      <c r="AW154" s="11" t="s">
        <v>6</v>
      </c>
      <c r="AX154" s="11" t="s">
        <v>83</v>
      </c>
      <c r="AY154" s="191" t="s">
        <v>172</v>
      </c>
    </row>
    <row r="155" spans="2:65" s="1" customFormat="1" ht="25.5" customHeight="1">
      <c r="B155" s="36"/>
      <c r="C155" s="168" t="s">
        <v>222</v>
      </c>
      <c r="D155" s="168" t="s">
        <v>173</v>
      </c>
      <c r="E155" s="169" t="s">
        <v>223</v>
      </c>
      <c r="F155" s="264" t="s">
        <v>224</v>
      </c>
      <c r="G155" s="264"/>
      <c r="H155" s="264"/>
      <c r="I155" s="264"/>
      <c r="J155" s="170" t="s">
        <v>225</v>
      </c>
      <c r="K155" s="171">
        <v>2</v>
      </c>
      <c r="L155" s="265">
        <v>0</v>
      </c>
      <c r="M155" s="266"/>
      <c r="N155" s="267">
        <f>ROUND(L155*K155,3)</f>
        <v>0</v>
      </c>
      <c r="O155" s="267"/>
      <c r="P155" s="267"/>
      <c r="Q155" s="267"/>
      <c r="R155" s="38"/>
      <c r="T155" s="173" t="s">
        <v>21</v>
      </c>
      <c r="U155" s="45" t="s">
        <v>42</v>
      </c>
      <c r="V155" s="37"/>
      <c r="W155" s="174">
        <f>V155*K155</f>
        <v>0</v>
      </c>
      <c r="X155" s="174">
        <v>7.7670000000000003E-2</v>
      </c>
      <c r="Y155" s="174">
        <f>X155*K155</f>
        <v>0.15534000000000001</v>
      </c>
      <c r="Z155" s="174">
        <v>0</v>
      </c>
      <c r="AA155" s="175">
        <f>Z155*K155</f>
        <v>0</v>
      </c>
      <c r="AR155" s="20" t="s">
        <v>177</v>
      </c>
      <c r="AT155" s="20" t="s">
        <v>173</v>
      </c>
      <c r="AU155" s="20" t="s">
        <v>151</v>
      </c>
      <c r="AY155" s="20" t="s">
        <v>172</v>
      </c>
      <c r="BE155" s="111">
        <f>IF(U155="základná",N155,0)</f>
        <v>0</v>
      </c>
      <c r="BF155" s="111">
        <f>IF(U155="znížená",N155,0)</f>
        <v>0</v>
      </c>
      <c r="BG155" s="111">
        <f>IF(U155="zákl. prenesená",N155,0)</f>
        <v>0</v>
      </c>
      <c r="BH155" s="111">
        <f>IF(U155="zníž. prenesená",N155,0)</f>
        <v>0</v>
      </c>
      <c r="BI155" s="111">
        <f>IF(U155="nulová",N155,0)</f>
        <v>0</v>
      </c>
      <c r="BJ155" s="20" t="s">
        <v>151</v>
      </c>
      <c r="BK155" s="176">
        <f>ROUND(L155*K155,3)</f>
        <v>0</v>
      </c>
      <c r="BL155" s="20" t="s">
        <v>177</v>
      </c>
      <c r="BM155" s="20" t="s">
        <v>226</v>
      </c>
    </row>
    <row r="156" spans="2:65" s="11" customFormat="1" ht="16.5" customHeight="1">
      <c r="B156" s="184"/>
      <c r="C156" s="185"/>
      <c r="D156" s="185"/>
      <c r="E156" s="186" t="s">
        <v>21</v>
      </c>
      <c r="F156" s="274" t="s">
        <v>227</v>
      </c>
      <c r="G156" s="275"/>
      <c r="H156" s="275"/>
      <c r="I156" s="275"/>
      <c r="J156" s="185"/>
      <c r="K156" s="187">
        <v>2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90"/>
      <c r="AT156" s="191" t="s">
        <v>180</v>
      </c>
      <c r="AU156" s="191" t="s">
        <v>151</v>
      </c>
      <c r="AV156" s="11" t="s">
        <v>151</v>
      </c>
      <c r="AW156" s="11" t="s">
        <v>6</v>
      </c>
      <c r="AX156" s="11" t="s">
        <v>83</v>
      </c>
      <c r="AY156" s="191" t="s">
        <v>172</v>
      </c>
    </row>
    <row r="157" spans="2:65" s="1" customFormat="1" ht="38.25" customHeight="1">
      <c r="B157" s="36"/>
      <c r="C157" s="168" t="s">
        <v>228</v>
      </c>
      <c r="D157" s="168" t="s">
        <v>173</v>
      </c>
      <c r="E157" s="169" t="s">
        <v>359</v>
      </c>
      <c r="F157" s="264" t="s">
        <v>360</v>
      </c>
      <c r="G157" s="264"/>
      <c r="H157" s="264"/>
      <c r="I157" s="264"/>
      <c r="J157" s="170" t="s">
        <v>185</v>
      </c>
      <c r="K157" s="171">
        <v>73.599999999999994</v>
      </c>
      <c r="L157" s="265">
        <v>0</v>
      </c>
      <c r="M157" s="266"/>
      <c r="N157" s="267">
        <f>ROUND(L157*K157,3)</f>
        <v>0</v>
      </c>
      <c r="O157" s="267"/>
      <c r="P157" s="267"/>
      <c r="Q157" s="267"/>
      <c r="R157" s="38"/>
      <c r="T157" s="173" t="s">
        <v>21</v>
      </c>
      <c r="U157" s="45" t="s">
        <v>42</v>
      </c>
      <c r="V157" s="37"/>
      <c r="W157" s="174">
        <f>V157*K157</f>
        <v>0</v>
      </c>
      <c r="X157" s="174">
        <v>3.5009999999999999E-2</v>
      </c>
      <c r="Y157" s="174">
        <f>X157*K157</f>
        <v>2.5767359999999999</v>
      </c>
      <c r="Z157" s="174">
        <v>0</v>
      </c>
      <c r="AA157" s="175">
        <f>Z157*K157</f>
        <v>0</v>
      </c>
      <c r="AR157" s="20" t="s">
        <v>177</v>
      </c>
      <c r="AT157" s="20" t="s">
        <v>173</v>
      </c>
      <c r="AU157" s="20" t="s">
        <v>151</v>
      </c>
      <c r="AY157" s="20" t="s">
        <v>172</v>
      </c>
      <c r="BE157" s="111">
        <f>IF(U157="základná",N157,0)</f>
        <v>0</v>
      </c>
      <c r="BF157" s="111">
        <f>IF(U157="znížená",N157,0)</f>
        <v>0</v>
      </c>
      <c r="BG157" s="111">
        <f>IF(U157="zákl. prenesená",N157,0)</f>
        <v>0</v>
      </c>
      <c r="BH157" s="111">
        <f>IF(U157="zníž. prenesená",N157,0)</f>
        <v>0</v>
      </c>
      <c r="BI157" s="111">
        <f>IF(U157="nulová",N157,0)</f>
        <v>0</v>
      </c>
      <c r="BJ157" s="20" t="s">
        <v>151</v>
      </c>
      <c r="BK157" s="176">
        <f>ROUND(L157*K157,3)</f>
        <v>0</v>
      </c>
      <c r="BL157" s="20" t="s">
        <v>177</v>
      </c>
      <c r="BM157" s="20" t="s">
        <v>361</v>
      </c>
    </row>
    <row r="158" spans="2:65" s="1" customFormat="1" ht="16.5" customHeight="1">
      <c r="B158" s="36"/>
      <c r="C158" s="168" t="s">
        <v>234</v>
      </c>
      <c r="D158" s="168" t="s">
        <v>173</v>
      </c>
      <c r="E158" s="169" t="s">
        <v>363</v>
      </c>
      <c r="F158" s="264" t="s">
        <v>364</v>
      </c>
      <c r="G158" s="264"/>
      <c r="H158" s="264"/>
      <c r="I158" s="264"/>
      <c r="J158" s="170" t="s">
        <v>185</v>
      </c>
      <c r="K158" s="171">
        <v>47.4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1.1900000000000001E-3</v>
      </c>
      <c r="Y158" s="174">
        <f>X158*K158</f>
        <v>5.6406000000000005E-2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365</v>
      </c>
    </row>
    <row r="159" spans="2:65" s="10" customFormat="1" ht="38.25" customHeight="1">
      <c r="B159" s="177"/>
      <c r="C159" s="178"/>
      <c r="D159" s="178"/>
      <c r="E159" s="179" t="s">
        <v>21</v>
      </c>
      <c r="F159" s="268" t="s">
        <v>366</v>
      </c>
      <c r="G159" s="269"/>
      <c r="H159" s="269"/>
      <c r="I159" s="269"/>
      <c r="J159" s="178"/>
      <c r="K159" s="179" t="s">
        <v>21</v>
      </c>
      <c r="L159" s="178"/>
      <c r="M159" s="178"/>
      <c r="N159" s="178"/>
      <c r="O159" s="178"/>
      <c r="P159" s="178"/>
      <c r="Q159" s="178"/>
      <c r="R159" s="180"/>
      <c r="T159" s="181"/>
      <c r="U159" s="178"/>
      <c r="V159" s="178"/>
      <c r="W159" s="178"/>
      <c r="X159" s="178"/>
      <c r="Y159" s="178"/>
      <c r="Z159" s="178"/>
      <c r="AA159" s="182"/>
      <c r="AT159" s="183" t="s">
        <v>180</v>
      </c>
      <c r="AU159" s="183" t="s">
        <v>151</v>
      </c>
      <c r="AV159" s="10" t="s">
        <v>83</v>
      </c>
      <c r="AW159" s="10" t="s">
        <v>6</v>
      </c>
      <c r="AX159" s="10" t="s">
        <v>75</v>
      </c>
      <c r="AY159" s="183" t="s">
        <v>172</v>
      </c>
    </row>
    <row r="160" spans="2:65" s="11" customFormat="1" ht="16.5" customHeight="1">
      <c r="B160" s="184"/>
      <c r="C160" s="185"/>
      <c r="D160" s="185"/>
      <c r="E160" s="186" t="s">
        <v>21</v>
      </c>
      <c r="F160" s="272" t="s">
        <v>415</v>
      </c>
      <c r="G160" s="273"/>
      <c r="H160" s="273"/>
      <c r="I160" s="273"/>
      <c r="J160" s="185"/>
      <c r="K160" s="187">
        <v>47.4</v>
      </c>
      <c r="L160" s="185"/>
      <c r="M160" s="185"/>
      <c r="N160" s="185"/>
      <c r="O160" s="185"/>
      <c r="P160" s="185"/>
      <c r="Q160" s="185"/>
      <c r="R160" s="188"/>
      <c r="T160" s="189"/>
      <c r="U160" s="185"/>
      <c r="V160" s="185"/>
      <c r="W160" s="185"/>
      <c r="X160" s="185"/>
      <c r="Y160" s="185"/>
      <c r="Z160" s="185"/>
      <c r="AA160" s="190"/>
      <c r="AT160" s="191" t="s">
        <v>180</v>
      </c>
      <c r="AU160" s="191" t="s">
        <v>151</v>
      </c>
      <c r="AV160" s="11" t="s">
        <v>151</v>
      </c>
      <c r="AW160" s="11" t="s">
        <v>6</v>
      </c>
      <c r="AX160" s="11" t="s">
        <v>83</v>
      </c>
      <c r="AY160" s="191" t="s">
        <v>172</v>
      </c>
    </row>
    <row r="161" spans="2:65" s="1" customFormat="1" ht="16.5" customHeight="1">
      <c r="B161" s="36"/>
      <c r="C161" s="168" t="s">
        <v>240</v>
      </c>
      <c r="D161" s="168" t="s">
        <v>173</v>
      </c>
      <c r="E161" s="169" t="s">
        <v>368</v>
      </c>
      <c r="F161" s="264" t="s">
        <v>369</v>
      </c>
      <c r="G161" s="264"/>
      <c r="H161" s="264"/>
      <c r="I161" s="264"/>
      <c r="J161" s="170" t="s">
        <v>185</v>
      </c>
      <c r="K161" s="171">
        <v>73.599999999999994</v>
      </c>
      <c r="L161" s="265">
        <v>0</v>
      </c>
      <c r="M161" s="266"/>
      <c r="N161" s="267">
        <f>ROUND(L161*K161,3)</f>
        <v>0</v>
      </c>
      <c r="O161" s="267"/>
      <c r="P161" s="267"/>
      <c r="Q161" s="267"/>
      <c r="R161" s="38"/>
      <c r="T161" s="173" t="s">
        <v>21</v>
      </c>
      <c r="U161" s="45" t="s">
        <v>42</v>
      </c>
      <c r="V161" s="37"/>
      <c r="W161" s="174">
        <f>V161*K161</f>
        <v>0</v>
      </c>
      <c r="X161" s="174">
        <v>1.7000000000000001E-4</v>
      </c>
      <c r="Y161" s="174">
        <f>X161*K161</f>
        <v>1.2512000000000001E-2</v>
      </c>
      <c r="Z161" s="174">
        <v>0</v>
      </c>
      <c r="AA161" s="175">
        <f>Z161*K161</f>
        <v>0</v>
      </c>
      <c r="AR161" s="20" t="s">
        <v>177</v>
      </c>
      <c r="AT161" s="20" t="s">
        <v>173</v>
      </c>
      <c r="AU161" s="20" t="s">
        <v>151</v>
      </c>
      <c r="AY161" s="20" t="s">
        <v>172</v>
      </c>
      <c r="BE161" s="111">
        <f>IF(U161="základná",N161,0)</f>
        <v>0</v>
      </c>
      <c r="BF161" s="111">
        <f>IF(U161="znížená",N161,0)</f>
        <v>0</v>
      </c>
      <c r="BG161" s="111">
        <f>IF(U161="zákl. prenesená",N161,0)</f>
        <v>0</v>
      </c>
      <c r="BH161" s="111">
        <f>IF(U161="zníž. prenesená",N161,0)</f>
        <v>0</v>
      </c>
      <c r="BI161" s="111">
        <f>IF(U161="nulová",N161,0)</f>
        <v>0</v>
      </c>
      <c r="BJ161" s="20" t="s">
        <v>151</v>
      </c>
      <c r="BK161" s="176">
        <f>ROUND(L161*K161,3)</f>
        <v>0</v>
      </c>
      <c r="BL161" s="20" t="s">
        <v>177</v>
      </c>
      <c r="BM161" s="20" t="s">
        <v>370</v>
      </c>
    </row>
    <row r="162" spans="2:65" s="10" customFormat="1" ht="16.5" customHeight="1">
      <c r="B162" s="177"/>
      <c r="C162" s="178"/>
      <c r="D162" s="178"/>
      <c r="E162" s="179" t="s">
        <v>21</v>
      </c>
      <c r="F162" s="268" t="s">
        <v>371</v>
      </c>
      <c r="G162" s="269"/>
      <c r="H162" s="269"/>
      <c r="I162" s="269"/>
      <c r="J162" s="178"/>
      <c r="K162" s="179" t="s">
        <v>21</v>
      </c>
      <c r="L162" s="178"/>
      <c r="M162" s="178"/>
      <c r="N162" s="178"/>
      <c r="O162" s="178"/>
      <c r="P162" s="178"/>
      <c r="Q162" s="178"/>
      <c r="R162" s="180"/>
      <c r="T162" s="181"/>
      <c r="U162" s="178"/>
      <c r="V162" s="178"/>
      <c r="W162" s="178"/>
      <c r="X162" s="178"/>
      <c r="Y162" s="178"/>
      <c r="Z162" s="178"/>
      <c r="AA162" s="182"/>
      <c r="AT162" s="183" t="s">
        <v>180</v>
      </c>
      <c r="AU162" s="183" t="s">
        <v>151</v>
      </c>
      <c r="AV162" s="10" t="s">
        <v>83</v>
      </c>
      <c r="AW162" s="10" t="s">
        <v>6</v>
      </c>
      <c r="AX162" s="10" t="s">
        <v>75</v>
      </c>
      <c r="AY162" s="183" t="s">
        <v>172</v>
      </c>
    </row>
    <row r="163" spans="2:65" s="11" customFormat="1" ht="16.5" customHeight="1">
      <c r="B163" s="184"/>
      <c r="C163" s="185"/>
      <c r="D163" s="185"/>
      <c r="E163" s="186" t="s">
        <v>21</v>
      </c>
      <c r="F163" s="272" t="s">
        <v>416</v>
      </c>
      <c r="G163" s="273"/>
      <c r="H163" s="273"/>
      <c r="I163" s="273"/>
      <c r="J163" s="185"/>
      <c r="K163" s="187">
        <v>73.599999999999994</v>
      </c>
      <c r="L163" s="185"/>
      <c r="M163" s="185"/>
      <c r="N163" s="185"/>
      <c r="O163" s="185"/>
      <c r="P163" s="185"/>
      <c r="Q163" s="185"/>
      <c r="R163" s="188"/>
      <c r="T163" s="189"/>
      <c r="U163" s="185"/>
      <c r="V163" s="185"/>
      <c r="W163" s="185"/>
      <c r="X163" s="185"/>
      <c r="Y163" s="185"/>
      <c r="Z163" s="185"/>
      <c r="AA163" s="190"/>
      <c r="AT163" s="191" t="s">
        <v>180</v>
      </c>
      <c r="AU163" s="191" t="s">
        <v>151</v>
      </c>
      <c r="AV163" s="11" t="s">
        <v>151</v>
      </c>
      <c r="AW163" s="11" t="s">
        <v>6</v>
      </c>
      <c r="AX163" s="11" t="s">
        <v>83</v>
      </c>
      <c r="AY163" s="191" t="s">
        <v>172</v>
      </c>
    </row>
    <row r="164" spans="2:65" s="1" customFormat="1" ht="16.5" customHeight="1">
      <c r="B164" s="36"/>
      <c r="C164" s="168" t="s">
        <v>246</v>
      </c>
      <c r="D164" s="168" t="s">
        <v>173</v>
      </c>
      <c r="E164" s="169" t="s">
        <v>229</v>
      </c>
      <c r="F164" s="264" t="s">
        <v>230</v>
      </c>
      <c r="G164" s="264"/>
      <c r="H164" s="264"/>
      <c r="I164" s="264"/>
      <c r="J164" s="170" t="s">
        <v>185</v>
      </c>
      <c r="K164" s="171">
        <v>6</v>
      </c>
      <c r="L164" s="265">
        <v>0</v>
      </c>
      <c r="M164" s="266"/>
      <c r="N164" s="267">
        <f>ROUND(L164*K164,3)</f>
        <v>0</v>
      </c>
      <c r="O164" s="267"/>
      <c r="P164" s="267"/>
      <c r="Q164" s="267"/>
      <c r="R164" s="38"/>
      <c r="T164" s="173" t="s">
        <v>21</v>
      </c>
      <c r="U164" s="45" t="s">
        <v>42</v>
      </c>
      <c r="V164" s="37"/>
      <c r="W164" s="174">
        <f>V164*K164</f>
        <v>0</v>
      </c>
      <c r="X164" s="174">
        <v>0.14766000000000001</v>
      </c>
      <c r="Y164" s="174">
        <f>X164*K164</f>
        <v>0.88596000000000008</v>
      </c>
      <c r="Z164" s="174">
        <v>0</v>
      </c>
      <c r="AA164" s="175">
        <f>Z164*K164</f>
        <v>0</v>
      </c>
      <c r="AR164" s="20" t="s">
        <v>177</v>
      </c>
      <c r="AT164" s="20" t="s">
        <v>173</v>
      </c>
      <c r="AU164" s="20" t="s">
        <v>151</v>
      </c>
      <c r="AY164" s="20" t="s">
        <v>172</v>
      </c>
      <c r="BE164" s="111">
        <f>IF(U164="základná",N164,0)</f>
        <v>0</v>
      </c>
      <c r="BF164" s="111">
        <f>IF(U164="znížená",N164,0)</f>
        <v>0</v>
      </c>
      <c r="BG164" s="111">
        <f>IF(U164="zákl. prenesená",N164,0)</f>
        <v>0</v>
      </c>
      <c r="BH164" s="111">
        <f>IF(U164="zníž. prenesená",N164,0)</f>
        <v>0</v>
      </c>
      <c r="BI164" s="111">
        <f>IF(U164="nulová",N164,0)</f>
        <v>0</v>
      </c>
      <c r="BJ164" s="20" t="s">
        <v>151</v>
      </c>
      <c r="BK164" s="176">
        <f>ROUND(L164*K164,3)</f>
        <v>0</v>
      </c>
      <c r="BL164" s="20" t="s">
        <v>177</v>
      </c>
      <c r="BM164" s="20" t="s">
        <v>417</v>
      </c>
    </row>
    <row r="165" spans="2:65" s="10" customFormat="1" ht="38.25" customHeight="1">
      <c r="B165" s="177"/>
      <c r="C165" s="178"/>
      <c r="D165" s="178"/>
      <c r="E165" s="179" t="s">
        <v>21</v>
      </c>
      <c r="F165" s="268" t="s">
        <v>418</v>
      </c>
      <c r="G165" s="269"/>
      <c r="H165" s="269"/>
      <c r="I165" s="269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1" customFormat="1" ht="16.5" customHeight="1">
      <c r="B166" s="184"/>
      <c r="C166" s="185"/>
      <c r="D166" s="185"/>
      <c r="E166" s="186" t="s">
        <v>21</v>
      </c>
      <c r="F166" s="272" t="s">
        <v>419</v>
      </c>
      <c r="G166" s="273"/>
      <c r="H166" s="273"/>
      <c r="I166" s="273"/>
      <c r="J166" s="185"/>
      <c r="K166" s="187">
        <v>6</v>
      </c>
      <c r="L166" s="185"/>
      <c r="M166" s="185"/>
      <c r="N166" s="185"/>
      <c r="O166" s="185"/>
      <c r="P166" s="185"/>
      <c r="Q166" s="185"/>
      <c r="R166" s="188"/>
      <c r="T166" s="189"/>
      <c r="U166" s="185"/>
      <c r="V166" s="185"/>
      <c r="W166" s="185"/>
      <c r="X166" s="185"/>
      <c r="Y166" s="185"/>
      <c r="Z166" s="185"/>
      <c r="AA166" s="190"/>
      <c r="AT166" s="191" t="s">
        <v>180</v>
      </c>
      <c r="AU166" s="191" t="s">
        <v>151</v>
      </c>
      <c r="AV166" s="11" t="s">
        <v>151</v>
      </c>
      <c r="AW166" s="11" t="s">
        <v>6</v>
      </c>
      <c r="AX166" s="11" t="s">
        <v>83</v>
      </c>
      <c r="AY166" s="191" t="s">
        <v>172</v>
      </c>
    </row>
    <row r="167" spans="2:65" s="1" customFormat="1" ht="16.5" customHeight="1">
      <c r="B167" s="36"/>
      <c r="C167" s="168" t="s">
        <v>253</v>
      </c>
      <c r="D167" s="168" t="s">
        <v>173</v>
      </c>
      <c r="E167" s="169" t="s">
        <v>235</v>
      </c>
      <c r="F167" s="264" t="s">
        <v>236</v>
      </c>
      <c r="G167" s="264"/>
      <c r="H167" s="264"/>
      <c r="I167" s="264"/>
      <c r="J167" s="170" t="s">
        <v>176</v>
      </c>
      <c r="K167" s="171">
        <v>63.5</v>
      </c>
      <c r="L167" s="265">
        <v>0</v>
      </c>
      <c r="M167" s="266"/>
      <c r="N167" s="267">
        <f>ROUND(L167*K167,3)</f>
        <v>0</v>
      </c>
      <c r="O167" s="267"/>
      <c r="P167" s="267"/>
      <c r="Q167" s="267"/>
      <c r="R167" s="38"/>
      <c r="T167" s="173" t="s">
        <v>21</v>
      </c>
      <c r="U167" s="45" t="s">
        <v>42</v>
      </c>
      <c r="V167" s="37"/>
      <c r="W167" s="174">
        <f>V167*K167</f>
        <v>0</v>
      </c>
      <c r="X167" s="174">
        <v>1.5</v>
      </c>
      <c r="Y167" s="174">
        <f>X167*K167</f>
        <v>95.25</v>
      </c>
      <c r="Z167" s="174">
        <v>0</v>
      </c>
      <c r="AA167" s="175">
        <f>Z167*K167</f>
        <v>0</v>
      </c>
      <c r="AR167" s="20" t="s">
        <v>177</v>
      </c>
      <c r="AT167" s="20" t="s">
        <v>173</v>
      </c>
      <c r="AU167" s="20" t="s">
        <v>151</v>
      </c>
      <c r="AY167" s="20" t="s">
        <v>172</v>
      </c>
      <c r="BE167" s="111">
        <f>IF(U167="základná",N167,0)</f>
        <v>0</v>
      </c>
      <c r="BF167" s="111">
        <f>IF(U167="znížená",N167,0)</f>
        <v>0</v>
      </c>
      <c r="BG167" s="111">
        <f>IF(U167="zákl. prenesená",N167,0)</f>
        <v>0</v>
      </c>
      <c r="BH167" s="111">
        <f>IF(U167="zníž. prenesená",N167,0)</f>
        <v>0</v>
      </c>
      <c r="BI167" s="111">
        <f>IF(U167="nulová",N167,0)</f>
        <v>0</v>
      </c>
      <c r="BJ167" s="20" t="s">
        <v>151</v>
      </c>
      <c r="BK167" s="176">
        <f>ROUND(L167*K167,3)</f>
        <v>0</v>
      </c>
      <c r="BL167" s="20" t="s">
        <v>177</v>
      </c>
      <c r="BM167" s="20" t="s">
        <v>237</v>
      </c>
    </row>
    <row r="168" spans="2:65" s="10" customFormat="1" ht="51" customHeight="1">
      <c r="B168" s="177"/>
      <c r="C168" s="178"/>
      <c r="D168" s="178"/>
      <c r="E168" s="179" t="s">
        <v>21</v>
      </c>
      <c r="F168" s="268" t="s">
        <v>238</v>
      </c>
      <c r="G168" s="269"/>
      <c r="H168" s="269"/>
      <c r="I168" s="269"/>
      <c r="J168" s="178"/>
      <c r="K168" s="179" t="s">
        <v>21</v>
      </c>
      <c r="L168" s="178"/>
      <c r="M168" s="178"/>
      <c r="N168" s="178"/>
      <c r="O168" s="178"/>
      <c r="P168" s="178"/>
      <c r="Q168" s="178"/>
      <c r="R168" s="180"/>
      <c r="T168" s="181"/>
      <c r="U168" s="178"/>
      <c r="V168" s="178"/>
      <c r="W168" s="178"/>
      <c r="X168" s="178"/>
      <c r="Y168" s="178"/>
      <c r="Z168" s="178"/>
      <c r="AA168" s="182"/>
      <c r="AT168" s="183" t="s">
        <v>180</v>
      </c>
      <c r="AU168" s="183" t="s">
        <v>151</v>
      </c>
      <c r="AV168" s="10" t="s">
        <v>83</v>
      </c>
      <c r="AW168" s="10" t="s">
        <v>6</v>
      </c>
      <c r="AX168" s="10" t="s">
        <v>75</v>
      </c>
      <c r="AY168" s="183" t="s">
        <v>172</v>
      </c>
    </row>
    <row r="169" spans="2:65" s="11" customFormat="1" ht="16.5" customHeight="1">
      <c r="B169" s="184"/>
      <c r="C169" s="185"/>
      <c r="D169" s="185"/>
      <c r="E169" s="186" t="s">
        <v>21</v>
      </c>
      <c r="F169" s="272" t="s">
        <v>420</v>
      </c>
      <c r="G169" s="273"/>
      <c r="H169" s="273"/>
      <c r="I169" s="273"/>
      <c r="J169" s="185"/>
      <c r="K169" s="187">
        <v>63.5</v>
      </c>
      <c r="L169" s="185"/>
      <c r="M169" s="185"/>
      <c r="N169" s="185"/>
      <c r="O169" s="185"/>
      <c r="P169" s="185"/>
      <c r="Q169" s="185"/>
      <c r="R169" s="188"/>
      <c r="T169" s="189"/>
      <c r="U169" s="185"/>
      <c r="V169" s="185"/>
      <c r="W169" s="185"/>
      <c r="X169" s="185"/>
      <c r="Y169" s="185"/>
      <c r="Z169" s="185"/>
      <c r="AA169" s="190"/>
      <c r="AT169" s="191" t="s">
        <v>180</v>
      </c>
      <c r="AU169" s="191" t="s">
        <v>151</v>
      </c>
      <c r="AV169" s="11" t="s">
        <v>151</v>
      </c>
      <c r="AW169" s="11" t="s">
        <v>6</v>
      </c>
      <c r="AX169" s="11" t="s">
        <v>83</v>
      </c>
      <c r="AY169" s="191" t="s">
        <v>172</v>
      </c>
    </row>
    <row r="170" spans="2:65" s="1" customFormat="1" ht="25.5" customHeight="1">
      <c r="B170" s="36"/>
      <c r="C170" s="168" t="s">
        <v>258</v>
      </c>
      <c r="D170" s="168" t="s">
        <v>173</v>
      </c>
      <c r="E170" s="169" t="s">
        <v>241</v>
      </c>
      <c r="F170" s="264" t="s">
        <v>242</v>
      </c>
      <c r="G170" s="264"/>
      <c r="H170" s="264"/>
      <c r="I170" s="264"/>
      <c r="J170" s="170" t="s">
        <v>176</v>
      </c>
      <c r="K170" s="171">
        <v>41.8</v>
      </c>
      <c r="L170" s="265">
        <v>0</v>
      </c>
      <c r="M170" s="266"/>
      <c r="N170" s="267">
        <f>ROUND(L170*K170,3)</f>
        <v>0</v>
      </c>
      <c r="O170" s="267"/>
      <c r="P170" s="267"/>
      <c r="Q170" s="267"/>
      <c r="R170" s="38"/>
      <c r="T170" s="173" t="s">
        <v>21</v>
      </c>
      <c r="U170" s="45" t="s">
        <v>42</v>
      </c>
      <c r="V170" s="37"/>
      <c r="W170" s="174">
        <f>V170*K170</f>
        <v>0</v>
      </c>
      <c r="X170" s="174">
        <v>0</v>
      </c>
      <c r="Y170" s="174">
        <f>X170*K170</f>
        <v>0</v>
      </c>
      <c r="Z170" s="174">
        <v>8.7999999999999995E-2</v>
      </c>
      <c r="AA170" s="175">
        <f>Z170*K170</f>
        <v>3.6783999999999994</v>
      </c>
      <c r="AR170" s="20" t="s">
        <v>177</v>
      </c>
      <c r="AT170" s="20" t="s">
        <v>173</v>
      </c>
      <c r="AU170" s="20" t="s">
        <v>151</v>
      </c>
      <c r="AY170" s="20" t="s">
        <v>172</v>
      </c>
      <c r="BE170" s="111">
        <f>IF(U170="základná",N170,0)</f>
        <v>0</v>
      </c>
      <c r="BF170" s="111">
        <f>IF(U170="znížená",N170,0)</f>
        <v>0</v>
      </c>
      <c r="BG170" s="111">
        <f>IF(U170="zákl. prenesená",N170,0)</f>
        <v>0</v>
      </c>
      <c r="BH170" s="111">
        <f>IF(U170="zníž. prenesená",N170,0)</f>
        <v>0</v>
      </c>
      <c r="BI170" s="111">
        <f>IF(U170="nulová",N170,0)</f>
        <v>0</v>
      </c>
      <c r="BJ170" s="20" t="s">
        <v>151</v>
      </c>
      <c r="BK170" s="176">
        <f>ROUND(L170*K170,3)</f>
        <v>0</v>
      </c>
      <c r="BL170" s="20" t="s">
        <v>177</v>
      </c>
      <c r="BM170" s="20" t="s">
        <v>243</v>
      </c>
    </row>
    <row r="171" spans="2:65" s="10" customFormat="1" ht="51" customHeight="1">
      <c r="B171" s="177"/>
      <c r="C171" s="178"/>
      <c r="D171" s="178"/>
      <c r="E171" s="179" t="s">
        <v>21</v>
      </c>
      <c r="F171" s="268" t="s">
        <v>244</v>
      </c>
      <c r="G171" s="269"/>
      <c r="H171" s="269"/>
      <c r="I171" s="269"/>
      <c r="J171" s="178"/>
      <c r="K171" s="179" t="s">
        <v>21</v>
      </c>
      <c r="L171" s="178"/>
      <c r="M171" s="178"/>
      <c r="N171" s="178"/>
      <c r="O171" s="178"/>
      <c r="P171" s="178"/>
      <c r="Q171" s="178"/>
      <c r="R171" s="180"/>
      <c r="T171" s="181"/>
      <c r="U171" s="178"/>
      <c r="V171" s="178"/>
      <c r="W171" s="178"/>
      <c r="X171" s="178"/>
      <c r="Y171" s="178"/>
      <c r="Z171" s="178"/>
      <c r="AA171" s="182"/>
      <c r="AT171" s="183" t="s">
        <v>180</v>
      </c>
      <c r="AU171" s="183" t="s">
        <v>151</v>
      </c>
      <c r="AV171" s="10" t="s">
        <v>83</v>
      </c>
      <c r="AW171" s="10" t="s">
        <v>6</v>
      </c>
      <c r="AX171" s="10" t="s">
        <v>75</v>
      </c>
      <c r="AY171" s="183" t="s">
        <v>172</v>
      </c>
    </row>
    <row r="172" spans="2:65" s="11" customFormat="1" ht="16.5" customHeight="1">
      <c r="B172" s="184"/>
      <c r="C172" s="185"/>
      <c r="D172" s="185"/>
      <c r="E172" s="186" t="s">
        <v>21</v>
      </c>
      <c r="F172" s="272" t="s">
        <v>421</v>
      </c>
      <c r="G172" s="273"/>
      <c r="H172" s="273"/>
      <c r="I172" s="273"/>
      <c r="J172" s="185"/>
      <c r="K172" s="187">
        <v>41.8</v>
      </c>
      <c r="L172" s="185"/>
      <c r="M172" s="185"/>
      <c r="N172" s="185"/>
      <c r="O172" s="185"/>
      <c r="P172" s="185"/>
      <c r="Q172" s="185"/>
      <c r="R172" s="188"/>
      <c r="T172" s="189"/>
      <c r="U172" s="185"/>
      <c r="V172" s="185"/>
      <c r="W172" s="185"/>
      <c r="X172" s="185"/>
      <c r="Y172" s="185"/>
      <c r="Z172" s="185"/>
      <c r="AA172" s="190"/>
      <c r="AT172" s="191" t="s">
        <v>180</v>
      </c>
      <c r="AU172" s="191" t="s">
        <v>151</v>
      </c>
      <c r="AV172" s="11" t="s">
        <v>151</v>
      </c>
      <c r="AW172" s="11" t="s">
        <v>6</v>
      </c>
      <c r="AX172" s="11" t="s">
        <v>83</v>
      </c>
      <c r="AY172" s="191" t="s">
        <v>172</v>
      </c>
    </row>
    <row r="173" spans="2:65" s="1" customFormat="1" ht="38.25" customHeight="1">
      <c r="B173" s="36"/>
      <c r="C173" s="168" t="s">
        <v>263</v>
      </c>
      <c r="D173" s="168" t="s">
        <v>173</v>
      </c>
      <c r="E173" s="169" t="s">
        <v>422</v>
      </c>
      <c r="F173" s="264" t="s">
        <v>423</v>
      </c>
      <c r="G173" s="264"/>
      <c r="H173" s="264"/>
      <c r="I173" s="264"/>
      <c r="J173" s="170" t="s">
        <v>193</v>
      </c>
      <c r="K173" s="171">
        <v>1.4</v>
      </c>
      <c r="L173" s="265">
        <v>0</v>
      </c>
      <c r="M173" s="266"/>
      <c r="N173" s="267">
        <f>ROUND(L173*K173,3)</f>
        <v>0</v>
      </c>
      <c r="O173" s="267"/>
      <c r="P173" s="267"/>
      <c r="Q173" s="267"/>
      <c r="R173" s="38"/>
      <c r="T173" s="173" t="s">
        <v>21</v>
      </c>
      <c r="U173" s="45" t="s">
        <v>42</v>
      </c>
      <c r="V173" s="37"/>
      <c r="W173" s="174">
        <f>V173*K173</f>
        <v>0</v>
      </c>
      <c r="X173" s="174">
        <v>0.12173</v>
      </c>
      <c r="Y173" s="174">
        <f>X173*K173</f>
        <v>0.17042199999999999</v>
      </c>
      <c r="Z173" s="174">
        <v>2.4</v>
      </c>
      <c r="AA173" s="175">
        <f>Z173*K173</f>
        <v>3.36</v>
      </c>
      <c r="AR173" s="20" t="s">
        <v>177</v>
      </c>
      <c r="AT173" s="20" t="s">
        <v>173</v>
      </c>
      <c r="AU173" s="20" t="s">
        <v>151</v>
      </c>
      <c r="AY173" s="20" t="s">
        <v>172</v>
      </c>
      <c r="BE173" s="111">
        <f>IF(U173="základná",N173,0)</f>
        <v>0</v>
      </c>
      <c r="BF173" s="111">
        <f>IF(U173="znížená",N173,0)</f>
        <v>0</v>
      </c>
      <c r="BG173" s="111">
        <f>IF(U173="zákl. prenesená",N173,0)</f>
        <v>0</v>
      </c>
      <c r="BH173" s="111">
        <f>IF(U173="zníž. prenesená",N173,0)</f>
        <v>0</v>
      </c>
      <c r="BI173" s="111">
        <f>IF(U173="nulová",N173,0)</f>
        <v>0</v>
      </c>
      <c r="BJ173" s="20" t="s">
        <v>151</v>
      </c>
      <c r="BK173" s="176">
        <f>ROUND(L173*K173,3)</f>
        <v>0</v>
      </c>
      <c r="BL173" s="20" t="s">
        <v>177</v>
      </c>
      <c r="BM173" s="20" t="s">
        <v>424</v>
      </c>
    </row>
    <row r="174" spans="2:65" s="10" customFormat="1" ht="25.5" customHeight="1">
      <c r="B174" s="177"/>
      <c r="C174" s="178"/>
      <c r="D174" s="178"/>
      <c r="E174" s="179" t="s">
        <v>21</v>
      </c>
      <c r="F174" s="268" t="s">
        <v>425</v>
      </c>
      <c r="G174" s="269"/>
      <c r="H174" s="269"/>
      <c r="I174" s="269"/>
      <c r="J174" s="178"/>
      <c r="K174" s="179" t="s">
        <v>21</v>
      </c>
      <c r="L174" s="178"/>
      <c r="M174" s="178"/>
      <c r="N174" s="178"/>
      <c r="O174" s="178"/>
      <c r="P174" s="178"/>
      <c r="Q174" s="178"/>
      <c r="R174" s="180"/>
      <c r="T174" s="181"/>
      <c r="U174" s="178"/>
      <c r="V174" s="178"/>
      <c r="W174" s="178"/>
      <c r="X174" s="178"/>
      <c r="Y174" s="178"/>
      <c r="Z174" s="178"/>
      <c r="AA174" s="182"/>
      <c r="AT174" s="183" t="s">
        <v>180</v>
      </c>
      <c r="AU174" s="183" t="s">
        <v>151</v>
      </c>
      <c r="AV174" s="10" t="s">
        <v>83</v>
      </c>
      <c r="AW174" s="10" t="s">
        <v>6</v>
      </c>
      <c r="AX174" s="10" t="s">
        <v>75</v>
      </c>
      <c r="AY174" s="183" t="s">
        <v>172</v>
      </c>
    </row>
    <row r="175" spans="2:65" s="11" customFormat="1" ht="16.5" customHeight="1">
      <c r="B175" s="184"/>
      <c r="C175" s="185"/>
      <c r="D175" s="185"/>
      <c r="E175" s="186" t="s">
        <v>21</v>
      </c>
      <c r="F175" s="272" t="s">
        <v>426</v>
      </c>
      <c r="G175" s="273"/>
      <c r="H175" s="273"/>
      <c r="I175" s="273"/>
      <c r="J175" s="185"/>
      <c r="K175" s="187">
        <v>1.4</v>
      </c>
      <c r="L175" s="185"/>
      <c r="M175" s="185"/>
      <c r="N175" s="185"/>
      <c r="O175" s="185"/>
      <c r="P175" s="185"/>
      <c r="Q175" s="185"/>
      <c r="R175" s="188"/>
      <c r="T175" s="189"/>
      <c r="U175" s="185"/>
      <c r="V175" s="185"/>
      <c r="W175" s="185"/>
      <c r="X175" s="185"/>
      <c r="Y175" s="185"/>
      <c r="Z175" s="185"/>
      <c r="AA175" s="190"/>
      <c r="AT175" s="191" t="s">
        <v>180</v>
      </c>
      <c r="AU175" s="191" t="s">
        <v>151</v>
      </c>
      <c r="AV175" s="11" t="s">
        <v>151</v>
      </c>
      <c r="AW175" s="11" t="s">
        <v>6</v>
      </c>
      <c r="AX175" s="11" t="s">
        <v>83</v>
      </c>
      <c r="AY175" s="191" t="s">
        <v>172</v>
      </c>
    </row>
    <row r="176" spans="2:65" s="1" customFormat="1" ht="16.5" customHeight="1">
      <c r="B176" s="36"/>
      <c r="C176" s="168" t="s">
        <v>341</v>
      </c>
      <c r="D176" s="168" t="s">
        <v>173</v>
      </c>
      <c r="E176" s="169" t="s">
        <v>390</v>
      </c>
      <c r="F176" s="264" t="s">
        <v>391</v>
      </c>
      <c r="G176" s="264"/>
      <c r="H176" s="264"/>
      <c r="I176" s="264"/>
      <c r="J176" s="170" t="s">
        <v>185</v>
      </c>
      <c r="K176" s="171">
        <v>49.5</v>
      </c>
      <c r="L176" s="265">
        <v>0</v>
      </c>
      <c r="M176" s="266"/>
      <c r="N176" s="267">
        <f>ROUND(L176*K176,3)</f>
        <v>0</v>
      </c>
      <c r="O176" s="267"/>
      <c r="P176" s="267"/>
      <c r="Q176" s="267"/>
      <c r="R176" s="38"/>
      <c r="T176" s="173" t="s">
        <v>21</v>
      </c>
      <c r="U176" s="45" t="s">
        <v>42</v>
      </c>
      <c r="V176" s="37"/>
      <c r="W176" s="174">
        <f>V176*K176</f>
        <v>0</v>
      </c>
      <c r="X176" s="174">
        <v>0</v>
      </c>
      <c r="Y176" s="174">
        <f>X176*K176</f>
        <v>0</v>
      </c>
      <c r="Z176" s="174">
        <v>2.5000000000000001E-2</v>
      </c>
      <c r="AA176" s="175">
        <f>Z176*K176</f>
        <v>1.2375</v>
      </c>
      <c r="AR176" s="20" t="s">
        <v>177</v>
      </c>
      <c r="AT176" s="20" t="s">
        <v>173</v>
      </c>
      <c r="AU176" s="20" t="s">
        <v>151</v>
      </c>
      <c r="AY176" s="20" t="s">
        <v>172</v>
      </c>
      <c r="BE176" s="111">
        <f>IF(U176="základná",N176,0)</f>
        <v>0</v>
      </c>
      <c r="BF176" s="111">
        <f>IF(U176="znížená",N176,0)</f>
        <v>0</v>
      </c>
      <c r="BG176" s="111">
        <f>IF(U176="zákl. prenesená",N176,0)</f>
        <v>0</v>
      </c>
      <c r="BH176" s="111">
        <f>IF(U176="zníž. prenesená",N176,0)</f>
        <v>0</v>
      </c>
      <c r="BI176" s="111">
        <f>IF(U176="nulová",N176,0)</f>
        <v>0</v>
      </c>
      <c r="BJ176" s="20" t="s">
        <v>151</v>
      </c>
      <c r="BK176" s="176">
        <f>ROUND(L176*K176,3)</f>
        <v>0</v>
      </c>
      <c r="BL176" s="20" t="s">
        <v>177</v>
      </c>
      <c r="BM176" s="20" t="s">
        <v>392</v>
      </c>
    </row>
    <row r="177" spans="2:65" s="10" customFormat="1" ht="25.5" customHeight="1">
      <c r="B177" s="177"/>
      <c r="C177" s="178"/>
      <c r="D177" s="178"/>
      <c r="E177" s="179" t="s">
        <v>21</v>
      </c>
      <c r="F177" s="268" t="s">
        <v>393</v>
      </c>
      <c r="G177" s="269"/>
      <c r="H177" s="269"/>
      <c r="I177" s="269"/>
      <c r="J177" s="178"/>
      <c r="K177" s="179" t="s">
        <v>21</v>
      </c>
      <c r="L177" s="178"/>
      <c r="M177" s="178"/>
      <c r="N177" s="178"/>
      <c r="O177" s="178"/>
      <c r="P177" s="178"/>
      <c r="Q177" s="178"/>
      <c r="R177" s="180"/>
      <c r="T177" s="181"/>
      <c r="U177" s="178"/>
      <c r="V177" s="178"/>
      <c r="W177" s="178"/>
      <c r="X177" s="178"/>
      <c r="Y177" s="178"/>
      <c r="Z177" s="178"/>
      <c r="AA177" s="182"/>
      <c r="AT177" s="183" t="s">
        <v>180</v>
      </c>
      <c r="AU177" s="183" t="s">
        <v>151</v>
      </c>
      <c r="AV177" s="10" t="s">
        <v>83</v>
      </c>
      <c r="AW177" s="10" t="s">
        <v>6</v>
      </c>
      <c r="AX177" s="10" t="s">
        <v>75</v>
      </c>
      <c r="AY177" s="183" t="s">
        <v>172</v>
      </c>
    </row>
    <row r="178" spans="2:65" s="11" customFormat="1" ht="16.5" customHeight="1">
      <c r="B178" s="184"/>
      <c r="C178" s="185"/>
      <c r="D178" s="185"/>
      <c r="E178" s="186" t="s">
        <v>21</v>
      </c>
      <c r="F178" s="272" t="s">
        <v>427</v>
      </c>
      <c r="G178" s="273"/>
      <c r="H178" s="273"/>
      <c r="I178" s="273"/>
      <c r="J178" s="185"/>
      <c r="K178" s="187">
        <v>49.5</v>
      </c>
      <c r="L178" s="185"/>
      <c r="M178" s="185"/>
      <c r="N178" s="185"/>
      <c r="O178" s="185"/>
      <c r="P178" s="185"/>
      <c r="Q178" s="185"/>
      <c r="R178" s="188"/>
      <c r="T178" s="189"/>
      <c r="U178" s="185"/>
      <c r="V178" s="185"/>
      <c r="W178" s="185"/>
      <c r="X178" s="185"/>
      <c r="Y178" s="185"/>
      <c r="Z178" s="185"/>
      <c r="AA178" s="190"/>
      <c r="AT178" s="191" t="s">
        <v>180</v>
      </c>
      <c r="AU178" s="191" t="s">
        <v>151</v>
      </c>
      <c r="AV178" s="11" t="s">
        <v>151</v>
      </c>
      <c r="AW178" s="11" t="s">
        <v>6</v>
      </c>
      <c r="AX178" s="11" t="s">
        <v>83</v>
      </c>
      <c r="AY178" s="191" t="s">
        <v>172</v>
      </c>
    </row>
    <row r="179" spans="2:65" s="9" customFormat="1" ht="37.35" customHeight="1">
      <c r="B179" s="157"/>
      <c r="C179" s="158"/>
      <c r="D179" s="159" t="s">
        <v>272</v>
      </c>
      <c r="E179" s="159"/>
      <c r="F179" s="159"/>
      <c r="G179" s="159"/>
      <c r="H179" s="159"/>
      <c r="I179" s="159"/>
      <c r="J179" s="159"/>
      <c r="K179" s="159"/>
      <c r="L179" s="159"/>
      <c r="M179" s="159"/>
      <c r="N179" s="260">
        <f>BK179</f>
        <v>0</v>
      </c>
      <c r="O179" s="279"/>
      <c r="P179" s="279"/>
      <c r="Q179" s="279"/>
      <c r="R179" s="160"/>
      <c r="T179" s="161"/>
      <c r="U179" s="158"/>
      <c r="V179" s="158"/>
      <c r="W179" s="162">
        <f>W180</f>
        <v>0</v>
      </c>
      <c r="X179" s="158"/>
      <c r="Y179" s="162">
        <f>Y180</f>
        <v>5.0760000000000007E-3</v>
      </c>
      <c r="Z179" s="158"/>
      <c r="AA179" s="163">
        <f>AA180</f>
        <v>0</v>
      </c>
      <c r="AR179" s="164" t="s">
        <v>151</v>
      </c>
      <c r="AT179" s="165" t="s">
        <v>74</v>
      </c>
      <c r="AU179" s="165" t="s">
        <v>75</v>
      </c>
      <c r="AY179" s="164" t="s">
        <v>172</v>
      </c>
      <c r="BK179" s="166">
        <f>BK180</f>
        <v>0</v>
      </c>
    </row>
    <row r="180" spans="2:65" s="9" customFormat="1" ht="19.899999999999999" customHeight="1">
      <c r="B180" s="157"/>
      <c r="C180" s="158"/>
      <c r="D180" s="167" t="s">
        <v>273</v>
      </c>
      <c r="E180" s="167"/>
      <c r="F180" s="167"/>
      <c r="G180" s="167"/>
      <c r="H180" s="167"/>
      <c r="I180" s="167"/>
      <c r="J180" s="167"/>
      <c r="K180" s="167"/>
      <c r="L180" s="167"/>
      <c r="M180" s="167"/>
      <c r="N180" s="280">
        <f>BK180</f>
        <v>0</v>
      </c>
      <c r="O180" s="281"/>
      <c r="P180" s="281"/>
      <c r="Q180" s="281"/>
      <c r="R180" s="160"/>
      <c r="T180" s="161"/>
      <c r="U180" s="158"/>
      <c r="V180" s="158"/>
      <c r="W180" s="162">
        <f>SUM(W181:W183)</f>
        <v>0</v>
      </c>
      <c r="X180" s="158"/>
      <c r="Y180" s="162">
        <f>SUM(Y181:Y183)</f>
        <v>5.0760000000000007E-3</v>
      </c>
      <c r="Z180" s="158"/>
      <c r="AA180" s="163">
        <f>SUM(AA181:AA183)</f>
        <v>0</v>
      </c>
      <c r="AR180" s="164" t="s">
        <v>151</v>
      </c>
      <c r="AT180" s="165" t="s">
        <v>74</v>
      </c>
      <c r="AU180" s="165" t="s">
        <v>83</v>
      </c>
      <c r="AY180" s="164" t="s">
        <v>172</v>
      </c>
      <c r="BK180" s="166">
        <f>SUM(BK181:BK183)</f>
        <v>0</v>
      </c>
    </row>
    <row r="181" spans="2:65" s="1" customFormat="1" ht="25.5" customHeight="1">
      <c r="B181" s="36"/>
      <c r="C181" s="168" t="s">
        <v>343</v>
      </c>
      <c r="D181" s="168" t="s">
        <v>173</v>
      </c>
      <c r="E181" s="169" t="s">
        <v>428</v>
      </c>
      <c r="F181" s="264" t="s">
        <v>429</v>
      </c>
      <c r="G181" s="264"/>
      <c r="H181" s="264"/>
      <c r="I181" s="264"/>
      <c r="J181" s="170" t="s">
        <v>176</v>
      </c>
      <c r="K181" s="171">
        <v>9.4</v>
      </c>
      <c r="L181" s="265">
        <v>0</v>
      </c>
      <c r="M181" s="266"/>
      <c r="N181" s="267">
        <f>ROUND(L181*K181,3)</f>
        <v>0</v>
      </c>
      <c r="O181" s="267"/>
      <c r="P181" s="267"/>
      <c r="Q181" s="267"/>
      <c r="R181" s="38"/>
      <c r="T181" s="173" t="s">
        <v>21</v>
      </c>
      <c r="U181" s="45" t="s">
        <v>42</v>
      </c>
      <c r="V181" s="37"/>
      <c r="W181" s="174">
        <f>V181*K181</f>
        <v>0</v>
      </c>
      <c r="X181" s="174">
        <v>5.4000000000000001E-4</v>
      </c>
      <c r="Y181" s="174">
        <f>X181*K181</f>
        <v>5.0760000000000007E-3</v>
      </c>
      <c r="Z181" s="174">
        <v>0</v>
      </c>
      <c r="AA181" s="175">
        <f>Z181*K181</f>
        <v>0</v>
      </c>
      <c r="AR181" s="20" t="s">
        <v>341</v>
      </c>
      <c r="AT181" s="20" t="s">
        <v>173</v>
      </c>
      <c r="AU181" s="20" t="s">
        <v>151</v>
      </c>
      <c r="AY181" s="20" t="s">
        <v>172</v>
      </c>
      <c r="BE181" s="111">
        <f>IF(U181="základná",N181,0)</f>
        <v>0</v>
      </c>
      <c r="BF181" s="111">
        <f>IF(U181="znížená",N181,0)</f>
        <v>0</v>
      </c>
      <c r="BG181" s="111">
        <f>IF(U181="zákl. prenesená",N181,0)</f>
        <v>0</v>
      </c>
      <c r="BH181" s="111">
        <f>IF(U181="zníž. prenesená",N181,0)</f>
        <v>0</v>
      </c>
      <c r="BI181" s="111">
        <f>IF(U181="nulová",N181,0)</f>
        <v>0</v>
      </c>
      <c r="BJ181" s="20" t="s">
        <v>151</v>
      </c>
      <c r="BK181" s="176">
        <f>ROUND(L181*K181,3)</f>
        <v>0</v>
      </c>
      <c r="BL181" s="20" t="s">
        <v>341</v>
      </c>
      <c r="BM181" s="20" t="s">
        <v>430</v>
      </c>
    </row>
    <row r="182" spans="2:65" s="10" customFormat="1" ht="16.5" customHeight="1">
      <c r="B182" s="177"/>
      <c r="C182" s="178"/>
      <c r="D182" s="178"/>
      <c r="E182" s="179" t="s">
        <v>21</v>
      </c>
      <c r="F182" s="268" t="s">
        <v>431</v>
      </c>
      <c r="G182" s="269"/>
      <c r="H182" s="269"/>
      <c r="I182" s="269"/>
      <c r="J182" s="178"/>
      <c r="K182" s="179" t="s">
        <v>21</v>
      </c>
      <c r="L182" s="178"/>
      <c r="M182" s="178"/>
      <c r="N182" s="178"/>
      <c r="O182" s="178"/>
      <c r="P182" s="178"/>
      <c r="Q182" s="178"/>
      <c r="R182" s="180"/>
      <c r="T182" s="181"/>
      <c r="U182" s="178"/>
      <c r="V182" s="178"/>
      <c r="W182" s="178"/>
      <c r="X182" s="178"/>
      <c r="Y182" s="178"/>
      <c r="Z182" s="178"/>
      <c r="AA182" s="182"/>
      <c r="AT182" s="183" t="s">
        <v>180</v>
      </c>
      <c r="AU182" s="183" t="s">
        <v>151</v>
      </c>
      <c r="AV182" s="10" t="s">
        <v>83</v>
      </c>
      <c r="AW182" s="10" t="s">
        <v>6</v>
      </c>
      <c r="AX182" s="10" t="s">
        <v>75</v>
      </c>
      <c r="AY182" s="183" t="s">
        <v>172</v>
      </c>
    </row>
    <row r="183" spans="2:65" s="11" customFormat="1" ht="16.5" customHeight="1">
      <c r="B183" s="184"/>
      <c r="C183" s="185"/>
      <c r="D183" s="185"/>
      <c r="E183" s="186" t="s">
        <v>21</v>
      </c>
      <c r="F183" s="272" t="s">
        <v>432</v>
      </c>
      <c r="G183" s="273"/>
      <c r="H183" s="273"/>
      <c r="I183" s="273"/>
      <c r="J183" s="185"/>
      <c r="K183" s="187">
        <v>9.4</v>
      </c>
      <c r="L183" s="185"/>
      <c r="M183" s="185"/>
      <c r="N183" s="185"/>
      <c r="O183" s="185"/>
      <c r="P183" s="185"/>
      <c r="Q183" s="185"/>
      <c r="R183" s="188"/>
      <c r="T183" s="189"/>
      <c r="U183" s="185"/>
      <c r="V183" s="185"/>
      <c r="W183" s="185"/>
      <c r="X183" s="185"/>
      <c r="Y183" s="185"/>
      <c r="Z183" s="185"/>
      <c r="AA183" s="190"/>
      <c r="AT183" s="191" t="s">
        <v>180</v>
      </c>
      <c r="AU183" s="191" t="s">
        <v>151</v>
      </c>
      <c r="AV183" s="11" t="s">
        <v>151</v>
      </c>
      <c r="AW183" s="11" t="s">
        <v>6</v>
      </c>
      <c r="AX183" s="11" t="s">
        <v>83</v>
      </c>
      <c r="AY183" s="191" t="s">
        <v>172</v>
      </c>
    </row>
    <row r="184" spans="2:65" s="9" customFormat="1" ht="37.35" customHeight="1">
      <c r="B184" s="157"/>
      <c r="C184" s="158"/>
      <c r="D184" s="159" t="s">
        <v>146</v>
      </c>
      <c r="E184" s="159"/>
      <c r="F184" s="159"/>
      <c r="G184" s="159"/>
      <c r="H184" s="159"/>
      <c r="I184" s="159"/>
      <c r="J184" s="159"/>
      <c r="K184" s="159"/>
      <c r="L184" s="159"/>
      <c r="M184" s="159"/>
      <c r="N184" s="282">
        <f>BK184</f>
        <v>0</v>
      </c>
      <c r="O184" s="283"/>
      <c r="P184" s="283"/>
      <c r="Q184" s="283"/>
      <c r="R184" s="160"/>
      <c r="T184" s="161"/>
      <c r="U184" s="158"/>
      <c r="V184" s="158"/>
      <c r="W184" s="162">
        <f>SUM(W185:W196)</f>
        <v>0</v>
      </c>
      <c r="X184" s="158"/>
      <c r="Y184" s="162">
        <f>SUM(Y185:Y196)</f>
        <v>0</v>
      </c>
      <c r="Z184" s="158"/>
      <c r="AA184" s="163">
        <f>SUM(AA185:AA196)</f>
        <v>0</v>
      </c>
      <c r="AR184" s="164" t="s">
        <v>203</v>
      </c>
      <c r="AT184" s="165" t="s">
        <v>74</v>
      </c>
      <c r="AU184" s="165" t="s">
        <v>75</v>
      </c>
      <c r="AY184" s="164" t="s">
        <v>172</v>
      </c>
      <c r="BK184" s="166">
        <f>SUM(BK185:BK196)</f>
        <v>0</v>
      </c>
    </row>
    <row r="185" spans="2:65" s="1" customFormat="1" ht="25.5" customHeight="1">
      <c r="B185" s="36"/>
      <c r="C185" s="168" t="s">
        <v>345</v>
      </c>
      <c r="D185" s="168" t="s">
        <v>173</v>
      </c>
      <c r="E185" s="169" t="s">
        <v>247</v>
      </c>
      <c r="F185" s="264" t="s">
        <v>248</v>
      </c>
      <c r="G185" s="264"/>
      <c r="H185" s="264"/>
      <c r="I185" s="264"/>
      <c r="J185" s="170" t="s">
        <v>249</v>
      </c>
      <c r="K185" s="171">
        <v>1</v>
      </c>
      <c r="L185" s="265">
        <v>0</v>
      </c>
      <c r="M185" s="266"/>
      <c r="N185" s="267">
        <f>ROUND(L185*K185,3)</f>
        <v>0</v>
      </c>
      <c r="O185" s="267"/>
      <c r="P185" s="267"/>
      <c r="Q185" s="267"/>
      <c r="R185" s="38"/>
      <c r="T185" s="173" t="s">
        <v>21</v>
      </c>
      <c r="U185" s="45" t="s">
        <v>42</v>
      </c>
      <c r="V185" s="37"/>
      <c r="W185" s="174">
        <f>V185*K185</f>
        <v>0</v>
      </c>
      <c r="X185" s="174">
        <v>0</v>
      </c>
      <c r="Y185" s="174">
        <f>X185*K185</f>
        <v>0</v>
      </c>
      <c r="Z185" s="174">
        <v>0</v>
      </c>
      <c r="AA185" s="175">
        <f>Z185*K185</f>
        <v>0</v>
      </c>
      <c r="AR185" s="20" t="s">
        <v>250</v>
      </c>
      <c r="AT185" s="20" t="s">
        <v>173</v>
      </c>
      <c r="AU185" s="20" t="s">
        <v>83</v>
      </c>
      <c r="AY185" s="20" t="s">
        <v>172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151</v>
      </c>
      <c r="BK185" s="176">
        <f>ROUND(L185*K185,3)</f>
        <v>0</v>
      </c>
      <c r="BL185" s="20" t="s">
        <v>250</v>
      </c>
      <c r="BM185" s="20" t="s">
        <v>433</v>
      </c>
    </row>
    <row r="186" spans="2:65" s="10" customFormat="1" ht="51" customHeight="1">
      <c r="B186" s="177"/>
      <c r="C186" s="178"/>
      <c r="D186" s="178"/>
      <c r="E186" s="179" t="s">
        <v>21</v>
      </c>
      <c r="F186" s="268" t="s">
        <v>252</v>
      </c>
      <c r="G186" s="269"/>
      <c r="H186" s="269"/>
      <c r="I186" s="269"/>
      <c r="J186" s="178"/>
      <c r="K186" s="179" t="s">
        <v>21</v>
      </c>
      <c r="L186" s="178"/>
      <c r="M186" s="178"/>
      <c r="N186" s="178"/>
      <c r="O186" s="178"/>
      <c r="P186" s="178"/>
      <c r="Q186" s="178"/>
      <c r="R186" s="180"/>
      <c r="T186" s="181"/>
      <c r="U186" s="178"/>
      <c r="V186" s="178"/>
      <c r="W186" s="178"/>
      <c r="X186" s="178"/>
      <c r="Y186" s="178"/>
      <c r="Z186" s="178"/>
      <c r="AA186" s="182"/>
      <c r="AT186" s="183" t="s">
        <v>180</v>
      </c>
      <c r="AU186" s="183" t="s">
        <v>83</v>
      </c>
      <c r="AV186" s="10" t="s">
        <v>83</v>
      </c>
      <c r="AW186" s="10" t="s">
        <v>6</v>
      </c>
      <c r="AX186" s="10" t="s">
        <v>75</v>
      </c>
      <c r="AY186" s="183" t="s">
        <v>172</v>
      </c>
    </row>
    <row r="187" spans="2:65" s="11" customFormat="1" ht="16.5" customHeight="1">
      <c r="B187" s="184"/>
      <c r="C187" s="185"/>
      <c r="D187" s="185"/>
      <c r="E187" s="186" t="s">
        <v>21</v>
      </c>
      <c r="F187" s="272" t="s">
        <v>83</v>
      </c>
      <c r="G187" s="273"/>
      <c r="H187" s="273"/>
      <c r="I187" s="273"/>
      <c r="J187" s="185"/>
      <c r="K187" s="187">
        <v>1</v>
      </c>
      <c r="L187" s="185"/>
      <c r="M187" s="185"/>
      <c r="N187" s="185"/>
      <c r="O187" s="185"/>
      <c r="P187" s="185"/>
      <c r="Q187" s="185"/>
      <c r="R187" s="188"/>
      <c r="T187" s="189"/>
      <c r="U187" s="185"/>
      <c r="V187" s="185"/>
      <c r="W187" s="185"/>
      <c r="X187" s="185"/>
      <c r="Y187" s="185"/>
      <c r="Z187" s="185"/>
      <c r="AA187" s="190"/>
      <c r="AT187" s="191" t="s">
        <v>180</v>
      </c>
      <c r="AU187" s="191" t="s">
        <v>83</v>
      </c>
      <c r="AV187" s="11" t="s">
        <v>151</v>
      </c>
      <c r="AW187" s="11" t="s">
        <v>6</v>
      </c>
      <c r="AX187" s="11" t="s">
        <v>83</v>
      </c>
      <c r="AY187" s="191" t="s">
        <v>172</v>
      </c>
    </row>
    <row r="188" spans="2:65" s="1" customFormat="1" ht="51" customHeight="1">
      <c r="B188" s="36"/>
      <c r="C188" s="168" t="s">
        <v>352</v>
      </c>
      <c r="D188" s="168" t="s">
        <v>173</v>
      </c>
      <c r="E188" s="169" t="s">
        <v>254</v>
      </c>
      <c r="F188" s="264" t="s">
        <v>255</v>
      </c>
      <c r="G188" s="264"/>
      <c r="H188" s="264"/>
      <c r="I188" s="264"/>
      <c r="J188" s="170" t="s">
        <v>249</v>
      </c>
      <c r="K188" s="171">
        <v>1</v>
      </c>
      <c r="L188" s="265">
        <v>0</v>
      </c>
      <c r="M188" s="266"/>
      <c r="N188" s="267">
        <f>ROUND(L188*K188,3)</f>
        <v>0</v>
      </c>
      <c r="O188" s="267"/>
      <c r="P188" s="267"/>
      <c r="Q188" s="267"/>
      <c r="R188" s="38"/>
      <c r="T188" s="173" t="s">
        <v>21</v>
      </c>
      <c r="U188" s="45" t="s">
        <v>42</v>
      </c>
      <c r="V188" s="37"/>
      <c r="W188" s="174">
        <f>V188*K188</f>
        <v>0</v>
      </c>
      <c r="X188" s="174">
        <v>0</v>
      </c>
      <c r="Y188" s="174">
        <f>X188*K188</f>
        <v>0</v>
      </c>
      <c r="Z188" s="174">
        <v>0</v>
      </c>
      <c r="AA188" s="175">
        <f>Z188*K188</f>
        <v>0</v>
      </c>
      <c r="AR188" s="20" t="s">
        <v>250</v>
      </c>
      <c r="AT188" s="20" t="s">
        <v>173</v>
      </c>
      <c r="AU188" s="20" t="s">
        <v>83</v>
      </c>
      <c r="AY188" s="20" t="s">
        <v>172</v>
      </c>
      <c r="BE188" s="111">
        <f>IF(U188="základná",N188,0)</f>
        <v>0</v>
      </c>
      <c r="BF188" s="111">
        <f>IF(U188="znížená",N188,0)</f>
        <v>0</v>
      </c>
      <c r="BG188" s="111">
        <f>IF(U188="zákl. prenesená",N188,0)</f>
        <v>0</v>
      </c>
      <c r="BH188" s="111">
        <f>IF(U188="zníž. prenesená",N188,0)</f>
        <v>0</v>
      </c>
      <c r="BI188" s="111">
        <f>IF(U188="nulová",N188,0)</f>
        <v>0</v>
      </c>
      <c r="BJ188" s="20" t="s">
        <v>151</v>
      </c>
      <c r="BK188" s="176">
        <f>ROUND(L188*K188,3)</f>
        <v>0</v>
      </c>
      <c r="BL188" s="20" t="s">
        <v>250</v>
      </c>
      <c r="BM188" s="20" t="s">
        <v>434</v>
      </c>
    </row>
    <row r="189" spans="2:65" s="10" customFormat="1" ht="38.25" customHeight="1">
      <c r="B189" s="177"/>
      <c r="C189" s="178"/>
      <c r="D189" s="178"/>
      <c r="E189" s="179" t="s">
        <v>21</v>
      </c>
      <c r="F189" s="268" t="s">
        <v>257</v>
      </c>
      <c r="G189" s="269"/>
      <c r="H189" s="269"/>
      <c r="I189" s="269"/>
      <c r="J189" s="178"/>
      <c r="K189" s="179" t="s">
        <v>21</v>
      </c>
      <c r="L189" s="178"/>
      <c r="M189" s="178"/>
      <c r="N189" s="178"/>
      <c r="O189" s="178"/>
      <c r="P189" s="178"/>
      <c r="Q189" s="178"/>
      <c r="R189" s="180"/>
      <c r="T189" s="181"/>
      <c r="U189" s="178"/>
      <c r="V189" s="178"/>
      <c r="W189" s="178"/>
      <c r="X189" s="178"/>
      <c r="Y189" s="178"/>
      <c r="Z189" s="178"/>
      <c r="AA189" s="182"/>
      <c r="AT189" s="183" t="s">
        <v>180</v>
      </c>
      <c r="AU189" s="183" t="s">
        <v>83</v>
      </c>
      <c r="AV189" s="10" t="s">
        <v>83</v>
      </c>
      <c r="AW189" s="10" t="s">
        <v>6</v>
      </c>
      <c r="AX189" s="10" t="s">
        <v>75</v>
      </c>
      <c r="AY189" s="183" t="s">
        <v>172</v>
      </c>
    </row>
    <row r="190" spans="2:65" s="11" customFormat="1" ht="16.5" customHeight="1">
      <c r="B190" s="184"/>
      <c r="C190" s="185"/>
      <c r="D190" s="185"/>
      <c r="E190" s="186" t="s">
        <v>21</v>
      </c>
      <c r="F190" s="272" t="s">
        <v>83</v>
      </c>
      <c r="G190" s="273"/>
      <c r="H190" s="273"/>
      <c r="I190" s="273"/>
      <c r="J190" s="185"/>
      <c r="K190" s="187">
        <v>1</v>
      </c>
      <c r="L190" s="185"/>
      <c r="M190" s="185"/>
      <c r="N190" s="185"/>
      <c r="O190" s="185"/>
      <c r="P190" s="185"/>
      <c r="Q190" s="185"/>
      <c r="R190" s="188"/>
      <c r="T190" s="189"/>
      <c r="U190" s="185"/>
      <c r="V190" s="185"/>
      <c r="W190" s="185"/>
      <c r="X190" s="185"/>
      <c r="Y190" s="185"/>
      <c r="Z190" s="185"/>
      <c r="AA190" s="190"/>
      <c r="AT190" s="191" t="s">
        <v>180</v>
      </c>
      <c r="AU190" s="191" t="s">
        <v>83</v>
      </c>
      <c r="AV190" s="11" t="s">
        <v>151</v>
      </c>
      <c r="AW190" s="11" t="s">
        <v>6</v>
      </c>
      <c r="AX190" s="11" t="s">
        <v>83</v>
      </c>
      <c r="AY190" s="191" t="s">
        <v>172</v>
      </c>
    </row>
    <row r="191" spans="2:65" s="1" customFormat="1" ht="25.5" customHeight="1">
      <c r="B191" s="36"/>
      <c r="C191" s="168" t="s">
        <v>11</v>
      </c>
      <c r="D191" s="168" t="s">
        <v>173</v>
      </c>
      <c r="E191" s="169" t="s">
        <v>259</v>
      </c>
      <c r="F191" s="264" t="s">
        <v>260</v>
      </c>
      <c r="G191" s="264"/>
      <c r="H191" s="264"/>
      <c r="I191" s="264"/>
      <c r="J191" s="170" t="s">
        <v>249</v>
      </c>
      <c r="K191" s="171">
        <v>1</v>
      </c>
      <c r="L191" s="265">
        <v>0</v>
      </c>
      <c r="M191" s="266"/>
      <c r="N191" s="267">
        <f>ROUND(L191*K191,3)</f>
        <v>0</v>
      </c>
      <c r="O191" s="267"/>
      <c r="P191" s="267"/>
      <c r="Q191" s="267"/>
      <c r="R191" s="38"/>
      <c r="T191" s="173" t="s">
        <v>21</v>
      </c>
      <c r="U191" s="45" t="s">
        <v>42</v>
      </c>
      <c r="V191" s="37"/>
      <c r="W191" s="174">
        <f>V191*K191</f>
        <v>0</v>
      </c>
      <c r="X191" s="174">
        <v>0</v>
      </c>
      <c r="Y191" s="174">
        <f>X191*K191</f>
        <v>0</v>
      </c>
      <c r="Z191" s="174">
        <v>0</v>
      </c>
      <c r="AA191" s="175">
        <f>Z191*K191</f>
        <v>0</v>
      </c>
      <c r="AR191" s="20" t="s">
        <v>250</v>
      </c>
      <c r="AT191" s="20" t="s">
        <v>173</v>
      </c>
      <c r="AU191" s="20" t="s">
        <v>83</v>
      </c>
      <c r="AY191" s="20" t="s">
        <v>172</v>
      </c>
      <c r="BE191" s="111">
        <f>IF(U191="základná",N191,0)</f>
        <v>0</v>
      </c>
      <c r="BF191" s="111">
        <f>IF(U191="znížená",N191,0)</f>
        <v>0</v>
      </c>
      <c r="BG191" s="111">
        <f>IF(U191="zákl. prenesená",N191,0)</f>
        <v>0</v>
      </c>
      <c r="BH191" s="111">
        <f>IF(U191="zníž. prenesená",N191,0)</f>
        <v>0</v>
      </c>
      <c r="BI191" s="111">
        <f>IF(U191="nulová",N191,0)</f>
        <v>0</v>
      </c>
      <c r="BJ191" s="20" t="s">
        <v>151</v>
      </c>
      <c r="BK191" s="176">
        <f>ROUND(L191*K191,3)</f>
        <v>0</v>
      </c>
      <c r="BL191" s="20" t="s">
        <v>250</v>
      </c>
      <c r="BM191" s="20" t="s">
        <v>435</v>
      </c>
    </row>
    <row r="192" spans="2:65" s="10" customFormat="1" ht="25.5" customHeight="1">
      <c r="B192" s="177"/>
      <c r="C192" s="178"/>
      <c r="D192" s="178"/>
      <c r="E192" s="179" t="s">
        <v>21</v>
      </c>
      <c r="F192" s="268" t="s">
        <v>262</v>
      </c>
      <c r="G192" s="269"/>
      <c r="H192" s="269"/>
      <c r="I192" s="269"/>
      <c r="J192" s="178"/>
      <c r="K192" s="179" t="s">
        <v>21</v>
      </c>
      <c r="L192" s="178"/>
      <c r="M192" s="178"/>
      <c r="N192" s="178"/>
      <c r="O192" s="178"/>
      <c r="P192" s="178"/>
      <c r="Q192" s="178"/>
      <c r="R192" s="180"/>
      <c r="T192" s="181"/>
      <c r="U192" s="178"/>
      <c r="V192" s="178"/>
      <c r="W192" s="178"/>
      <c r="X192" s="178"/>
      <c r="Y192" s="178"/>
      <c r="Z192" s="178"/>
      <c r="AA192" s="182"/>
      <c r="AT192" s="183" t="s">
        <v>180</v>
      </c>
      <c r="AU192" s="183" t="s">
        <v>83</v>
      </c>
      <c r="AV192" s="10" t="s">
        <v>83</v>
      </c>
      <c r="AW192" s="10" t="s">
        <v>6</v>
      </c>
      <c r="AX192" s="10" t="s">
        <v>75</v>
      </c>
      <c r="AY192" s="183" t="s">
        <v>172</v>
      </c>
    </row>
    <row r="193" spans="2:65" s="11" customFormat="1" ht="16.5" customHeight="1">
      <c r="B193" s="184"/>
      <c r="C193" s="185"/>
      <c r="D193" s="185"/>
      <c r="E193" s="186" t="s">
        <v>21</v>
      </c>
      <c r="F193" s="272" t="s">
        <v>83</v>
      </c>
      <c r="G193" s="273"/>
      <c r="H193" s="273"/>
      <c r="I193" s="273"/>
      <c r="J193" s="185"/>
      <c r="K193" s="187">
        <v>1</v>
      </c>
      <c r="L193" s="185"/>
      <c r="M193" s="185"/>
      <c r="N193" s="185"/>
      <c r="O193" s="185"/>
      <c r="P193" s="185"/>
      <c r="Q193" s="185"/>
      <c r="R193" s="188"/>
      <c r="T193" s="189"/>
      <c r="U193" s="185"/>
      <c r="V193" s="185"/>
      <c r="W193" s="185"/>
      <c r="X193" s="185"/>
      <c r="Y193" s="185"/>
      <c r="Z193" s="185"/>
      <c r="AA193" s="190"/>
      <c r="AT193" s="191" t="s">
        <v>180</v>
      </c>
      <c r="AU193" s="191" t="s">
        <v>83</v>
      </c>
      <c r="AV193" s="11" t="s">
        <v>151</v>
      </c>
      <c r="AW193" s="11" t="s">
        <v>6</v>
      </c>
      <c r="AX193" s="11" t="s">
        <v>83</v>
      </c>
      <c r="AY193" s="191" t="s">
        <v>172</v>
      </c>
    </row>
    <row r="194" spans="2:65" s="1" customFormat="1" ht="16.5" customHeight="1">
      <c r="B194" s="36"/>
      <c r="C194" s="168" t="s">
        <v>358</v>
      </c>
      <c r="D194" s="168" t="s">
        <v>173</v>
      </c>
      <c r="E194" s="169" t="s">
        <v>264</v>
      </c>
      <c r="F194" s="264" t="s">
        <v>265</v>
      </c>
      <c r="G194" s="264"/>
      <c r="H194" s="264"/>
      <c r="I194" s="264"/>
      <c r="J194" s="170" t="s">
        <v>249</v>
      </c>
      <c r="K194" s="171">
        <v>1</v>
      </c>
      <c r="L194" s="265">
        <v>0</v>
      </c>
      <c r="M194" s="266"/>
      <c r="N194" s="267">
        <f>ROUND(L194*K194,3)</f>
        <v>0</v>
      </c>
      <c r="O194" s="267"/>
      <c r="P194" s="267"/>
      <c r="Q194" s="267"/>
      <c r="R194" s="38"/>
      <c r="T194" s="173" t="s">
        <v>21</v>
      </c>
      <c r="U194" s="45" t="s">
        <v>42</v>
      </c>
      <c r="V194" s="37"/>
      <c r="W194" s="174">
        <f>V194*K194</f>
        <v>0</v>
      </c>
      <c r="X194" s="174">
        <v>0</v>
      </c>
      <c r="Y194" s="174">
        <f>X194*K194</f>
        <v>0</v>
      </c>
      <c r="Z194" s="174">
        <v>0</v>
      </c>
      <c r="AA194" s="175">
        <f>Z194*K194</f>
        <v>0</v>
      </c>
      <c r="AR194" s="20" t="s">
        <v>250</v>
      </c>
      <c r="AT194" s="20" t="s">
        <v>173</v>
      </c>
      <c r="AU194" s="20" t="s">
        <v>83</v>
      </c>
      <c r="AY194" s="20" t="s">
        <v>172</v>
      </c>
      <c r="BE194" s="111">
        <f>IF(U194="základná",N194,0)</f>
        <v>0</v>
      </c>
      <c r="BF194" s="111">
        <f>IF(U194="znížená",N194,0)</f>
        <v>0</v>
      </c>
      <c r="BG194" s="111">
        <f>IF(U194="zákl. prenesená",N194,0)</f>
        <v>0</v>
      </c>
      <c r="BH194" s="111">
        <f>IF(U194="zníž. prenesená",N194,0)</f>
        <v>0</v>
      </c>
      <c r="BI194" s="111">
        <f>IF(U194="nulová",N194,0)</f>
        <v>0</v>
      </c>
      <c r="BJ194" s="20" t="s">
        <v>151</v>
      </c>
      <c r="BK194" s="176">
        <f>ROUND(L194*K194,3)</f>
        <v>0</v>
      </c>
      <c r="BL194" s="20" t="s">
        <v>250</v>
      </c>
      <c r="BM194" s="20" t="s">
        <v>436</v>
      </c>
    </row>
    <row r="195" spans="2:65" s="10" customFormat="1" ht="25.5" customHeight="1">
      <c r="B195" s="177"/>
      <c r="C195" s="178"/>
      <c r="D195" s="178"/>
      <c r="E195" s="179" t="s">
        <v>21</v>
      </c>
      <c r="F195" s="268" t="s">
        <v>267</v>
      </c>
      <c r="G195" s="269"/>
      <c r="H195" s="269"/>
      <c r="I195" s="269"/>
      <c r="J195" s="178"/>
      <c r="K195" s="179" t="s">
        <v>21</v>
      </c>
      <c r="L195" s="178"/>
      <c r="M195" s="178"/>
      <c r="N195" s="178"/>
      <c r="O195" s="178"/>
      <c r="P195" s="178"/>
      <c r="Q195" s="178"/>
      <c r="R195" s="180"/>
      <c r="T195" s="181"/>
      <c r="U195" s="178"/>
      <c r="V195" s="178"/>
      <c r="W195" s="178"/>
      <c r="X195" s="178"/>
      <c r="Y195" s="178"/>
      <c r="Z195" s="178"/>
      <c r="AA195" s="182"/>
      <c r="AT195" s="183" t="s">
        <v>180</v>
      </c>
      <c r="AU195" s="183" t="s">
        <v>83</v>
      </c>
      <c r="AV195" s="10" t="s">
        <v>83</v>
      </c>
      <c r="AW195" s="10" t="s">
        <v>6</v>
      </c>
      <c r="AX195" s="10" t="s">
        <v>75</v>
      </c>
      <c r="AY195" s="183" t="s">
        <v>172</v>
      </c>
    </row>
    <row r="196" spans="2:65" s="11" customFormat="1" ht="16.5" customHeight="1">
      <c r="B196" s="184"/>
      <c r="C196" s="185"/>
      <c r="D196" s="185"/>
      <c r="E196" s="186" t="s">
        <v>21</v>
      </c>
      <c r="F196" s="272" t="s">
        <v>83</v>
      </c>
      <c r="G196" s="273"/>
      <c r="H196" s="273"/>
      <c r="I196" s="273"/>
      <c r="J196" s="185"/>
      <c r="K196" s="187">
        <v>1</v>
      </c>
      <c r="L196" s="185"/>
      <c r="M196" s="185"/>
      <c r="N196" s="185"/>
      <c r="O196" s="185"/>
      <c r="P196" s="185"/>
      <c r="Q196" s="185"/>
      <c r="R196" s="188"/>
      <c r="T196" s="189"/>
      <c r="U196" s="185"/>
      <c r="V196" s="185"/>
      <c r="W196" s="185"/>
      <c r="X196" s="185"/>
      <c r="Y196" s="185"/>
      <c r="Z196" s="185"/>
      <c r="AA196" s="190"/>
      <c r="AT196" s="191" t="s">
        <v>180</v>
      </c>
      <c r="AU196" s="191" t="s">
        <v>83</v>
      </c>
      <c r="AV196" s="11" t="s">
        <v>151</v>
      </c>
      <c r="AW196" s="11" t="s">
        <v>6</v>
      </c>
      <c r="AX196" s="11" t="s">
        <v>83</v>
      </c>
      <c r="AY196" s="191" t="s">
        <v>172</v>
      </c>
    </row>
    <row r="197" spans="2:65" s="1" customFormat="1" ht="49.9" customHeight="1">
      <c r="B197" s="36"/>
      <c r="C197" s="37"/>
      <c r="D197" s="159" t="s">
        <v>268</v>
      </c>
      <c r="E197" s="37"/>
      <c r="F197" s="37"/>
      <c r="G197" s="37"/>
      <c r="H197" s="37"/>
      <c r="I197" s="37"/>
      <c r="J197" s="37"/>
      <c r="K197" s="37"/>
      <c r="L197" s="37"/>
      <c r="M197" s="37"/>
      <c r="N197" s="282">
        <f t="shared" ref="N197:N202" si="5">BK197</f>
        <v>0</v>
      </c>
      <c r="O197" s="283"/>
      <c r="P197" s="283"/>
      <c r="Q197" s="283"/>
      <c r="R197" s="38"/>
      <c r="T197" s="144"/>
      <c r="U197" s="37"/>
      <c r="V197" s="37"/>
      <c r="W197" s="37"/>
      <c r="X197" s="37"/>
      <c r="Y197" s="37"/>
      <c r="Z197" s="37"/>
      <c r="AA197" s="79"/>
      <c r="AT197" s="20" t="s">
        <v>74</v>
      </c>
      <c r="AU197" s="20" t="s">
        <v>75</v>
      </c>
      <c r="AY197" s="20" t="s">
        <v>269</v>
      </c>
      <c r="BK197" s="176">
        <f>SUM(BK198:BK202)</f>
        <v>0</v>
      </c>
    </row>
    <row r="198" spans="2:65" s="1" customFormat="1" ht="22.35" customHeight="1">
      <c r="B198" s="36"/>
      <c r="C198" s="192" t="s">
        <v>21</v>
      </c>
      <c r="D198" s="192" t="s">
        <v>173</v>
      </c>
      <c r="E198" s="193" t="s">
        <v>21</v>
      </c>
      <c r="F198" s="276" t="s">
        <v>21</v>
      </c>
      <c r="G198" s="276"/>
      <c r="H198" s="276"/>
      <c r="I198" s="276"/>
      <c r="J198" s="194" t="s">
        <v>21</v>
      </c>
      <c r="K198" s="172"/>
      <c r="L198" s="265"/>
      <c r="M198" s="267"/>
      <c r="N198" s="267">
        <f t="shared" si="5"/>
        <v>0</v>
      </c>
      <c r="O198" s="267"/>
      <c r="P198" s="267"/>
      <c r="Q198" s="267"/>
      <c r="R198" s="38"/>
      <c r="T198" s="173" t="s">
        <v>21</v>
      </c>
      <c r="U198" s="195" t="s">
        <v>42</v>
      </c>
      <c r="V198" s="37"/>
      <c r="W198" s="37"/>
      <c r="X198" s="37"/>
      <c r="Y198" s="37"/>
      <c r="Z198" s="37"/>
      <c r="AA198" s="79"/>
      <c r="AT198" s="20" t="s">
        <v>269</v>
      </c>
      <c r="AU198" s="20" t="s">
        <v>83</v>
      </c>
      <c r="AY198" s="20" t="s">
        <v>269</v>
      </c>
      <c r="BE198" s="111">
        <f>IF(U198="základná",N198,0)</f>
        <v>0</v>
      </c>
      <c r="BF198" s="111">
        <f>IF(U198="znížená",N198,0)</f>
        <v>0</v>
      </c>
      <c r="BG198" s="111">
        <f>IF(U198="zákl. prenesená",N198,0)</f>
        <v>0</v>
      </c>
      <c r="BH198" s="111">
        <f>IF(U198="zníž. prenesená",N198,0)</f>
        <v>0</v>
      </c>
      <c r="BI198" s="111">
        <f>IF(U198="nulová",N198,0)</f>
        <v>0</v>
      </c>
      <c r="BJ198" s="20" t="s">
        <v>151</v>
      </c>
      <c r="BK198" s="176">
        <f>L198*K198</f>
        <v>0</v>
      </c>
    </row>
    <row r="199" spans="2:65" s="1" customFormat="1" ht="22.35" customHeight="1">
      <c r="B199" s="36"/>
      <c r="C199" s="192" t="s">
        <v>21</v>
      </c>
      <c r="D199" s="192" t="s">
        <v>173</v>
      </c>
      <c r="E199" s="193" t="s">
        <v>21</v>
      </c>
      <c r="F199" s="276" t="s">
        <v>21</v>
      </c>
      <c r="G199" s="276"/>
      <c r="H199" s="276"/>
      <c r="I199" s="276"/>
      <c r="J199" s="194" t="s">
        <v>21</v>
      </c>
      <c r="K199" s="172"/>
      <c r="L199" s="265"/>
      <c r="M199" s="267"/>
      <c r="N199" s="267">
        <f t="shared" si="5"/>
        <v>0</v>
      </c>
      <c r="O199" s="267"/>
      <c r="P199" s="267"/>
      <c r="Q199" s="267"/>
      <c r="R199" s="38"/>
      <c r="T199" s="173" t="s">
        <v>21</v>
      </c>
      <c r="U199" s="195" t="s">
        <v>42</v>
      </c>
      <c r="V199" s="37"/>
      <c r="W199" s="37"/>
      <c r="X199" s="37"/>
      <c r="Y199" s="37"/>
      <c r="Z199" s="37"/>
      <c r="AA199" s="79"/>
      <c r="AT199" s="20" t="s">
        <v>269</v>
      </c>
      <c r="AU199" s="20" t="s">
        <v>83</v>
      </c>
      <c r="AY199" s="20" t="s">
        <v>269</v>
      </c>
      <c r="BE199" s="111">
        <f>IF(U199="základná",N199,0)</f>
        <v>0</v>
      </c>
      <c r="BF199" s="111">
        <f>IF(U199="znížená",N199,0)</f>
        <v>0</v>
      </c>
      <c r="BG199" s="111">
        <f>IF(U199="zákl. prenesená",N199,0)</f>
        <v>0</v>
      </c>
      <c r="BH199" s="111">
        <f>IF(U199="zníž. prenesená",N199,0)</f>
        <v>0</v>
      </c>
      <c r="BI199" s="111">
        <f>IF(U199="nulová",N199,0)</f>
        <v>0</v>
      </c>
      <c r="BJ199" s="20" t="s">
        <v>151</v>
      </c>
      <c r="BK199" s="176">
        <f>L199*K199</f>
        <v>0</v>
      </c>
    </row>
    <row r="200" spans="2:65" s="1" customFormat="1" ht="22.35" customHeight="1">
      <c r="B200" s="36"/>
      <c r="C200" s="192" t="s">
        <v>21</v>
      </c>
      <c r="D200" s="192" t="s">
        <v>173</v>
      </c>
      <c r="E200" s="193" t="s">
        <v>21</v>
      </c>
      <c r="F200" s="276" t="s">
        <v>21</v>
      </c>
      <c r="G200" s="276"/>
      <c r="H200" s="276"/>
      <c r="I200" s="276"/>
      <c r="J200" s="194" t="s">
        <v>21</v>
      </c>
      <c r="K200" s="172"/>
      <c r="L200" s="265"/>
      <c r="M200" s="267"/>
      <c r="N200" s="267">
        <f t="shared" si="5"/>
        <v>0</v>
      </c>
      <c r="O200" s="267"/>
      <c r="P200" s="267"/>
      <c r="Q200" s="267"/>
      <c r="R200" s="38"/>
      <c r="T200" s="173" t="s">
        <v>21</v>
      </c>
      <c r="U200" s="195" t="s">
        <v>42</v>
      </c>
      <c r="V200" s="37"/>
      <c r="W200" s="37"/>
      <c r="X200" s="37"/>
      <c r="Y200" s="37"/>
      <c r="Z200" s="37"/>
      <c r="AA200" s="79"/>
      <c r="AT200" s="20" t="s">
        <v>269</v>
      </c>
      <c r="AU200" s="20" t="s">
        <v>83</v>
      </c>
      <c r="AY200" s="20" t="s">
        <v>269</v>
      </c>
      <c r="BE200" s="111">
        <f>IF(U200="základná",N200,0)</f>
        <v>0</v>
      </c>
      <c r="BF200" s="111">
        <f>IF(U200="znížená",N200,0)</f>
        <v>0</v>
      </c>
      <c r="BG200" s="111">
        <f>IF(U200="zákl. prenesená",N200,0)</f>
        <v>0</v>
      </c>
      <c r="BH200" s="111">
        <f>IF(U200="zníž. prenesená",N200,0)</f>
        <v>0</v>
      </c>
      <c r="BI200" s="111">
        <f>IF(U200="nulová",N200,0)</f>
        <v>0</v>
      </c>
      <c r="BJ200" s="20" t="s">
        <v>151</v>
      </c>
      <c r="BK200" s="176">
        <f>L200*K200</f>
        <v>0</v>
      </c>
    </row>
    <row r="201" spans="2:65" s="1" customFormat="1" ht="22.35" customHeight="1">
      <c r="B201" s="36"/>
      <c r="C201" s="192" t="s">
        <v>21</v>
      </c>
      <c r="D201" s="192" t="s">
        <v>173</v>
      </c>
      <c r="E201" s="193" t="s">
        <v>21</v>
      </c>
      <c r="F201" s="276" t="s">
        <v>21</v>
      </c>
      <c r="G201" s="276"/>
      <c r="H201" s="276"/>
      <c r="I201" s="276"/>
      <c r="J201" s="194" t="s">
        <v>21</v>
      </c>
      <c r="K201" s="172"/>
      <c r="L201" s="265"/>
      <c r="M201" s="267"/>
      <c r="N201" s="267">
        <f t="shared" si="5"/>
        <v>0</v>
      </c>
      <c r="O201" s="267"/>
      <c r="P201" s="267"/>
      <c r="Q201" s="267"/>
      <c r="R201" s="38"/>
      <c r="T201" s="173" t="s">
        <v>21</v>
      </c>
      <c r="U201" s="195" t="s">
        <v>42</v>
      </c>
      <c r="V201" s="37"/>
      <c r="W201" s="37"/>
      <c r="X201" s="37"/>
      <c r="Y201" s="37"/>
      <c r="Z201" s="37"/>
      <c r="AA201" s="79"/>
      <c r="AT201" s="20" t="s">
        <v>269</v>
      </c>
      <c r="AU201" s="20" t="s">
        <v>83</v>
      </c>
      <c r="AY201" s="20" t="s">
        <v>269</v>
      </c>
      <c r="BE201" s="111">
        <f>IF(U201="základná",N201,0)</f>
        <v>0</v>
      </c>
      <c r="BF201" s="111">
        <f>IF(U201="znížená",N201,0)</f>
        <v>0</v>
      </c>
      <c r="BG201" s="111">
        <f>IF(U201="zákl. prenesená",N201,0)</f>
        <v>0</v>
      </c>
      <c r="BH201" s="111">
        <f>IF(U201="zníž. prenesená",N201,0)</f>
        <v>0</v>
      </c>
      <c r="BI201" s="111">
        <f>IF(U201="nulová",N201,0)</f>
        <v>0</v>
      </c>
      <c r="BJ201" s="20" t="s">
        <v>151</v>
      </c>
      <c r="BK201" s="176">
        <f>L201*K201</f>
        <v>0</v>
      </c>
    </row>
    <row r="202" spans="2:65" s="1" customFormat="1" ht="22.35" customHeight="1">
      <c r="B202" s="36"/>
      <c r="C202" s="192" t="s">
        <v>21</v>
      </c>
      <c r="D202" s="192" t="s">
        <v>173</v>
      </c>
      <c r="E202" s="193" t="s">
        <v>21</v>
      </c>
      <c r="F202" s="276" t="s">
        <v>21</v>
      </c>
      <c r="G202" s="276"/>
      <c r="H202" s="276"/>
      <c r="I202" s="276"/>
      <c r="J202" s="194" t="s">
        <v>21</v>
      </c>
      <c r="K202" s="172"/>
      <c r="L202" s="265"/>
      <c r="M202" s="267"/>
      <c r="N202" s="267">
        <f t="shared" si="5"/>
        <v>0</v>
      </c>
      <c r="O202" s="267"/>
      <c r="P202" s="267"/>
      <c r="Q202" s="267"/>
      <c r="R202" s="38"/>
      <c r="T202" s="173" t="s">
        <v>21</v>
      </c>
      <c r="U202" s="195" t="s">
        <v>42</v>
      </c>
      <c r="V202" s="57"/>
      <c r="W202" s="57"/>
      <c r="X202" s="57"/>
      <c r="Y202" s="57"/>
      <c r="Z202" s="57"/>
      <c r="AA202" s="59"/>
      <c r="AT202" s="20" t="s">
        <v>269</v>
      </c>
      <c r="AU202" s="20" t="s">
        <v>83</v>
      </c>
      <c r="AY202" s="20" t="s">
        <v>269</v>
      </c>
      <c r="BE202" s="111">
        <f>IF(U202="základná",N202,0)</f>
        <v>0</v>
      </c>
      <c r="BF202" s="111">
        <f>IF(U202="znížená",N202,0)</f>
        <v>0</v>
      </c>
      <c r="BG202" s="111">
        <f>IF(U202="zákl. prenesená",N202,0)</f>
        <v>0</v>
      </c>
      <c r="BH202" s="111">
        <f>IF(U202="zníž. prenesená",N202,0)</f>
        <v>0</v>
      </c>
      <c r="BI202" s="111">
        <f>IF(U202="nulová",N202,0)</f>
        <v>0</v>
      </c>
      <c r="BJ202" s="20" t="s">
        <v>151</v>
      </c>
      <c r="BK202" s="176">
        <f>L202*K202</f>
        <v>0</v>
      </c>
    </row>
    <row r="203" spans="2:65" s="1" customFormat="1" ht="6.95" customHeight="1">
      <c r="B203" s="60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2"/>
    </row>
  </sheetData>
  <sheetProtection algorithmName="SHA-512" hashValue="xhKYaA5TedMOHc2oON1jB2SWeMJKluJnM7gIHRW5RuEeMS7xH5ig10W84NI0vQX6l3XAb7zgTk6cq+PF1cIGVg==" saltValue="drgx/5iDe3t4IWCNMGOxBxY+Bi6sVtcg2RKiTE6HgvK1No2SjxdsyrPMMwrljdfk9omkGAcOEZr/hMzQ1cmGIg==" spinCount="10" sheet="1" objects="1" scenarios="1" formatColumns="0" formatRows="0"/>
  <mergeCells count="202">
    <mergeCell ref="H1:K1"/>
    <mergeCell ref="S2:AC2"/>
    <mergeCell ref="F201:I201"/>
    <mergeCell ref="L201:M201"/>
    <mergeCell ref="N201:Q201"/>
    <mergeCell ref="F202:I202"/>
    <mergeCell ref="L202:M202"/>
    <mergeCell ref="N202:Q202"/>
    <mergeCell ref="N125:Q125"/>
    <mergeCell ref="N126:Q126"/>
    <mergeCell ref="N127:Q127"/>
    <mergeCell ref="N135:Q135"/>
    <mergeCell ref="N141:Q141"/>
    <mergeCell ref="N145:Q145"/>
    <mergeCell ref="N150:Q150"/>
    <mergeCell ref="N179:Q179"/>
    <mergeCell ref="N180:Q180"/>
    <mergeCell ref="N184:Q184"/>
    <mergeCell ref="N197:Q197"/>
    <mergeCell ref="F195:I195"/>
    <mergeCell ref="F196:I196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189:I189"/>
    <mergeCell ref="F190:I190"/>
    <mergeCell ref="F191:I191"/>
    <mergeCell ref="L191:M191"/>
    <mergeCell ref="N191:Q191"/>
    <mergeCell ref="F192:I192"/>
    <mergeCell ref="F193:I193"/>
    <mergeCell ref="F194:I194"/>
    <mergeCell ref="L194:M194"/>
    <mergeCell ref="N194:Q194"/>
    <mergeCell ref="F182:I182"/>
    <mergeCell ref="F183:I183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74:I174"/>
    <mergeCell ref="F175:I175"/>
    <mergeCell ref="F176:I176"/>
    <mergeCell ref="L176:M176"/>
    <mergeCell ref="N176:Q176"/>
    <mergeCell ref="F177:I177"/>
    <mergeCell ref="F178:I178"/>
    <mergeCell ref="F181:I181"/>
    <mergeCell ref="L181:M181"/>
    <mergeCell ref="N181:Q181"/>
    <mergeCell ref="F168:I168"/>
    <mergeCell ref="F169:I169"/>
    <mergeCell ref="F170:I170"/>
    <mergeCell ref="L170:M170"/>
    <mergeCell ref="N170:Q170"/>
    <mergeCell ref="F171:I171"/>
    <mergeCell ref="F172:I172"/>
    <mergeCell ref="F173:I173"/>
    <mergeCell ref="L173:M173"/>
    <mergeCell ref="N173:Q173"/>
    <mergeCell ref="F163:I163"/>
    <mergeCell ref="F164:I164"/>
    <mergeCell ref="L164:M164"/>
    <mergeCell ref="N164:Q164"/>
    <mergeCell ref="F165:I165"/>
    <mergeCell ref="F166:I166"/>
    <mergeCell ref="F167:I167"/>
    <mergeCell ref="L167:M167"/>
    <mergeCell ref="N167:Q167"/>
    <mergeCell ref="F158:I158"/>
    <mergeCell ref="L158:M158"/>
    <mergeCell ref="N158:Q158"/>
    <mergeCell ref="F159:I159"/>
    <mergeCell ref="F160:I160"/>
    <mergeCell ref="F161:I161"/>
    <mergeCell ref="L161:M161"/>
    <mergeCell ref="N161:Q161"/>
    <mergeCell ref="F162:I162"/>
    <mergeCell ref="F152:I152"/>
    <mergeCell ref="F153:I153"/>
    <mergeCell ref="F154:I154"/>
    <mergeCell ref="F155:I155"/>
    <mergeCell ref="L155:M155"/>
    <mergeCell ref="N155:Q155"/>
    <mergeCell ref="F156:I156"/>
    <mergeCell ref="F157:I157"/>
    <mergeCell ref="L157:M157"/>
    <mergeCell ref="N157:Q157"/>
    <mergeCell ref="F143:I143"/>
    <mergeCell ref="F144:I144"/>
    <mergeCell ref="F146:I146"/>
    <mergeCell ref="L146:M146"/>
    <mergeCell ref="N146:Q146"/>
    <mergeCell ref="F147:I147"/>
    <mergeCell ref="F148:I148"/>
    <mergeCell ref="F149:I149"/>
    <mergeCell ref="F151:I151"/>
    <mergeCell ref="L151:M151"/>
    <mergeCell ref="N151:Q151"/>
    <mergeCell ref="F137:I137"/>
    <mergeCell ref="F138:I138"/>
    <mergeCell ref="F139:I139"/>
    <mergeCell ref="F140:I140"/>
    <mergeCell ref="L140:M140"/>
    <mergeCell ref="N140:Q140"/>
    <mergeCell ref="F142:I142"/>
    <mergeCell ref="L142:M142"/>
    <mergeCell ref="N142:Q142"/>
    <mergeCell ref="F131:I131"/>
    <mergeCell ref="L131:M131"/>
    <mergeCell ref="N131:Q131"/>
    <mergeCell ref="F132:I132"/>
    <mergeCell ref="F133:I133"/>
    <mergeCell ref="F134:I134"/>
    <mergeCell ref="F136:I136"/>
    <mergeCell ref="L136:M136"/>
    <mergeCell ref="N136:Q136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0:I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98:D203">
      <formula1>"K, M"</formula1>
    </dataValidation>
    <dataValidation type="list" allowBlank="1" showInputMessage="1" showErrorMessage="1" error="Povolené sú hodnoty základná, znížená, nulová." sqref="U198:U203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1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93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437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N100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ROUND((((SUM(BE100:BE107)+SUM(BE125:BE203))+SUM(BE205:BE209))),2)</f>
        <v>0</v>
      </c>
      <c r="I32" s="245"/>
      <c r="J32" s="245"/>
      <c r="K32" s="37"/>
      <c r="L32" s="37"/>
      <c r="M32" s="251">
        <f>ROUND(((ROUND((SUM(BE100:BE107)+SUM(BE125:BE203)), 2)*F32)+SUM(BE205:BE209)*F32),2)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ROUND((((SUM(BF100:BF107)+SUM(BF125:BF203))+SUM(BF205:BF209))),2)</f>
        <v>0</v>
      </c>
      <c r="I33" s="245"/>
      <c r="J33" s="245"/>
      <c r="K33" s="37"/>
      <c r="L33" s="37"/>
      <c r="M33" s="251">
        <f>ROUND(((ROUND((SUM(BF100:BF107)+SUM(BF125:BF203)), 2)*F33)+SUM(BF205:BF209)*F33),2)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ROUND((((SUM(BG100:BG107)+SUM(BG125:BG203))+SUM(BG205:BG209))),2)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ROUND((((SUM(BH100:BH107)+SUM(BH125:BH203))+SUM(BH205:BH209))),2)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ROUND((((SUM(BI100:BI107)+SUM(BI125:BI203))+SUM(BI205:BI209))),2)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584047 - SO M 584-047 Most cez potok Bystrianka na Stupke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N125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N126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N127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N135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438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N141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143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N145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144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N149</f>
        <v>0</v>
      </c>
      <c r="O94" s="259"/>
      <c r="P94" s="259"/>
      <c r="Q94" s="259"/>
      <c r="R94" s="139"/>
      <c r="T94" s="140"/>
      <c r="U94" s="140"/>
    </row>
    <row r="95" spans="2:47" s="7" customFormat="1" ht="19.899999999999999" customHeight="1">
      <c r="B95" s="137"/>
      <c r="C95" s="138"/>
      <c r="D95" s="107" t="s">
        <v>439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35">
        <f>N158</f>
        <v>0</v>
      </c>
      <c r="O95" s="259"/>
      <c r="P95" s="259"/>
      <c r="Q95" s="259"/>
      <c r="R95" s="139"/>
      <c r="T95" s="140"/>
      <c r="U95" s="140"/>
    </row>
    <row r="96" spans="2:47" s="7" customFormat="1" ht="19.899999999999999" customHeight="1">
      <c r="B96" s="137"/>
      <c r="C96" s="138"/>
      <c r="D96" s="107" t="s">
        <v>145</v>
      </c>
      <c r="E96" s="138"/>
      <c r="F96" s="138"/>
      <c r="G96" s="138"/>
      <c r="H96" s="138"/>
      <c r="I96" s="138"/>
      <c r="J96" s="138"/>
      <c r="K96" s="138"/>
      <c r="L96" s="138"/>
      <c r="M96" s="138"/>
      <c r="N96" s="235">
        <f>N162</f>
        <v>0</v>
      </c>
      <c r="O96" s="259"/>
      <c r="P96" s="259"/>
      <c r="Q96" s="259"/>
      <c r="R96" s="139"/>
      <c r="T96" s="140"/>
      <c r="U96" s="140"/>
    </row>
    <row r="97" spans="2:65" s="6" customFormat="1" ht="24.95" customHeight="1">
      <c r="B97" s="132"/>
      <c r="C97" s="133"/>
      <c r="D97" s="134" t="s">
        <v>146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57">
        <f>N191</f>
        <v>0</v>
      </c>
      <c r="O97" s="258"/>
      <c r="P97" s="258"/>
      <c r="Q97" s="258"/>
      <c r="R97" s="135"/>
      <c r="T97" s="136"/>
      <c r="U97" s="136"/>
    </row>
    <row r="98" spans="2:65" s="6" customFormat="1" ht="21.75" customHeight="1">
      <c r="B98" s="132"/>
      <c r="C98" s="133"/>
      <c r="D98" s="134" t="s">
        <v>147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60">
        <f>N204</f>
        <v>0</v>
      </c>
      <c r="O98" s="258"/>
      <c r="P98" s="258"/>
      <c r="Q98" s="258"/>
      <c r="R98" s="135"/>
      <c r="T98" s="136"/>
      <c r="U98" s="136"/>
    </row>
    <row r="99" spans="2:65" s="1" customFormat="1" ht="21.75" customHeight="1"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8"/>
      <c r="T99" s="130"/>
      <c r="U99" s="130"/>
    </row>
    <row r="100" spans="2:65" s="1" customFormat="1" ht="29.25" customHeight="1">
      <c r="B100" s="36"/>
      <c r="C100" s="131" t="s">
        <v>148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56">
        <f>ROUND(N101+N102+N103+N104+N105+N106,2)</f>
        <v>0</v>
      </c>
      <c r="O100" s="261"/>
      <c r="P100" s="261"/>
      <c r="Q100" s="261"/>
      <c r="R100" s="38"/>
      <c r="T100" s="141"/>
      <c r="U100" s="142" t="s">
        <v>39</v>
      </c>
    </row>
    <row r="101" spans="2:65" s="1" customFormat="1" ht="18" customHeight="1">
      <c r="B101" s="36"/>
      <c r="C101" s="37"/>
      <c r="D101" s="236" t="s">
        <v>149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ref="BE101:BE106" si="0">IF(U101="základná",N101,0)</f>
        <v>0</v>
      </c>
      <c r="BF101" s="147">
        <f t="shared" ref="BF101:BF106" si="1">IF(U101="znížená",N101,0)</f>
        <v>0</v>
      </c>
      <c r="BG101" s="147">
        <f t="shared" ref="BG101:BG106" si="2">IF(U101="zákl. prenesená",N101,0)</f>
        <v>0</v>
      </c>
      <c r="BH101" s="147">
        <f t="shared" ref="BH101:BH106" si="3">IF(U101="zníž. prenesená",N101,0)</f>
        <v>0</v>
      </c>
      <c r="BI101" s="147">
        <f t="shared" ref="BI101:BI106" si="4">IF(U101="nulová",N101,0)</f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152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153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154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155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107" t="s">
        <v>156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8"/>
      <c r="U106" s="149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157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3.5"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T107" s="130"/>
      <c r="U107" s="130"/>
    </row>
    <row r="108" spans="2:65" s="1" customFormat="1" ht="29.25" customHeight="1">
      <c r="B108" s="36"/>
      <c r="C108" s="118" t="s">
        <v>125</v>
      </c>
      <c r="D108" s="119"/>
      <c r="E108" s="119"/>
      <c r="F108" s="119"/>
      <c r="G108" s="119"/>
      <c r="H108" s="119"/>
      <c r="I108" s="119"/>
      <c r="J108" s="119"/>
      <c r="K108" s="119"/>
      <c r="L108" s="240">
        <f>ROUND(SUM(N88+N100),2)</f>
        <v>0</v>
      </c>
      <c r="M108" s="240"/>
      <c r="N108" s="240"/>
      <c r="O108" s="240"/>
      <c r="P108" s="240"/>
      <c r="Q108" s="240"/>
      <c r="R108" s="38"/>
      <c r="T108" s="130"/>
      <c r="U108" s="130"/>
    </row>
    <row r="109" spans="2:65" s="1" customFormat="1" ht="6.95" customHeight="1"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2"/>
      <c r="T109" s="130"/>
      <c r="U109" s="130"/>
    </row>
    <row r="113" spans="2:65" s="1" customFormat="1" ht="6.95" customHeight="1"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5"/>
    </row>
    <row r="114" spans="2:65" s="1" customFormat="1" ht="36.950000000000003" customHeight="1">
      <c r="B114" s="36"/>
      <c r="C114" s="198" t="s">
        <v>158</v>
      </c>
      <c r="D114" s="245"/>
      <c r="E114" s="245"/>
      <c r="F114" s="245"/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245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30" customHeight="1">
      <c r="B116" s="36"/>
      <c r="C116" s="31" t="s">
        <v>18</v>
      </c>
      <c r="D116" s="37"/>
      <c r="E116" s="37"/>
      <c r="F116" s="243" t="str">
        <f>F6</f>
        <v>REKONŠTRUKCIA II/584 TÁLE - BYSTRÁ, III/2373 DOLNÁ LEHOTA - MOSTY</v>
      </c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37"/>
      <c r="R116" s="38"/>
    </row>
    <row r="117" spans="2:65" s="1" customFormat="1" ht="36.950000000000003" customHeight="1">
      <c r="B117" s="36"/>
      <c r="C117" s="70" t="s">
        <v>132</v>
      </c>
      <c r="D117" s="37"/>
      <c r="E117" s="37"/>
      <c r="F117" s="218" t="str">
        <f>F7</f>
        <v>584047 - SO M 584-047 Most cez potok Bystrianka na Stupke</v>
      </c>
      <c r="G117" s="245"/>
      <c r="H117" s="245"/>
      <c r="I117" s="245"/>
      <c r="J117" s="245"/>
      <c r="K117" s="245"/>
      <c r="L117" s="245"/>
      <c r="M117" s="245"/>
      <c r="N117" s="245"/>
      <c r="O117" s="245"/>
      <c r="P117" s="245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 ht="18" customHeight="1">
      <c r="B119" s="36"/>
      <c r="C119" s="31" t="s">
        <v>23</v>
      </c>
      <c r="D119" s="37"/>
      <c r="E119" s="37"/>
      <c r="F119" s="29" t="str">
        <f>F9</f>
        <v xml:space="preserve"> </v>
      </c>
      <c r="G119" s="37"/>
      <c r="H119" s="37"/>
      <c r="I119" s="37"/>
      <c r="J119" s="37"/>
      <c r="K119" s="31" t="s">
        <v>25</v>
      </c>
      <c r="L119" s="37"/>
      <c r="M119" s="247" t="str">
        <f>IF(O9="","",O9)</f>
        <v>18. 6. 2018</v>
      </c>
      <c r="N119" s="247"/>
      <c r="O119" s="247"/>
      <c r="P119" s="247"/>
      <c r="Q119" s="37"/>
      <c r="R119" s="38"/>
    </row>
    <row r="120" spans="2:65" s="1" customFormat="1" ht="6.9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1" customFormat="1">
      <c r="B121" s="36"/>
      <c r="C121" s="31" t="s">
        <v>27</v>
      </c>
      <c r="D121" s="37"/>
      <c r="E121" s="37"/>
      <c r="F121" s="29" t="str">
        <f>E12</f>
        <v xml:space="preserve"> </v>
      </c>
      <c r="G121" s="37"/>
      <c r="H121" s="37"/>
      <c r="I121" s="37"/>
      <c r="J121" s="37"/>
      <c r="K121" s="31" t="s">
        <v>32</v>
      </c>
      <c r="L121" s="37"/>
      <c r="M121" s="202" t="str">
        <f>E18</f>
        <v xml:space="preserve"> </v>
      </c>
      <c r="N121" s="202"/>
      <c r="O121" s="202"/>
      <c r="P121" s="202"/>
      <c r="Q121" s="202"/>
      <c r="R121" s="38"/>
    </row>
    <row r="122" spans="2:65" s="1" customFormat="1" ht="14.45" customHeight="1">
      <c r="B122" s="36"/>
      <c r="C122" s="31" t="s">
        <v>30</v>
      </c>
      <c r="D122" s="37"/>
      <c r="E122" s="37"/>
      <c r="F122" s="29" t="str">
        <f>IF(E15="","",E15)</f>
        <v>Vyplň údaj</v>
      </c>
      <c r="G122" s="37"/>
      <c r="H122" s="37"/>
      <c r="I122" s="37"/>
      <c r="J122" s="37"/>
      <c r="K122" s="31" t="s">
        <v>34</v>
      </c>
      <c r="L122" s="37"/>
      <c r="M122" s="202" t="str">
        <f>E21</f>
        <v xml:space="preserve"> </v>
      </c>
      <c r="N122" s="202"/>
      <c r="O122" s="202"/>
      <c r="P122" s="202"/>
      <c r="Q122" s="202"/>
      <c r="R122" s="38"/>
    </row>
    <row r="123" spans="2:65" s="1" customFormat="1" ht="10.35" customHeight="1"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8"/>
    </row>
    <row r="124" spans="2:65" s="8" customFormat="1" ht="29.25" customHeight="1">
      <c r="B124" s="150"/>
      <c r="C124" s="151" t="s">
        <v>159</v>
      </c>
      <c r="D124" s="152" t="s">
        <v>160</v>
      </c>
      <c r="E124" s="152" t="s">
        <v>57</v>
      </c>
      <c r="F124" s="262" t="s">
        <v>161</v>
      </c>
      <c r="G124" s="262"/>
      <c r="H124" s="262"/>
      <c r="I124" s="262"/>
      <c r="J124" s="152" t="s">
        <v>162</v>
      </c>
      <c r="K124" s="152" t="s">
        <v>163</v>
      </c>
      <c r="L124" s="262" t="s">
        <v>164</v>
      </c>
      <c r="M124" s="262"/>
      <c r="N124" s="262" t="s">
        <v>137</v>
      </c>
      <c r="O124" s="262"/>
      <c r="P124" s="262"/>
      <c r="Q124" s="263"/>
      <c r="R124" s="153"/>
      <c r="T124" s="81" t="s">
        <v>165</v>
      </c>
      <c r="U124" s="82" t="s">
        <v>39</v>
      </c>
      <c r="V124" s="82" t="s">
        <v>166</v>
      </c>
      <c r="W124" s="82" t="s">
        <v>167</v>
      </c>
      <c r="X124" s="82" t="s">
        <v>168</v>
      </c>
      <c r="Y124" s="82" t="s">
        <v>169</v>
      </c>
      <c r="Z124" s="82" t="s">
        <v>170</v>
      </c>
      <c r="AA124" s="83" t="s">
        <v>171</v>
      </c>
    </row>
    <row r="125" spans="2:65" s="1" customFormat="1" ht="29.25" customHeight="1">
      <c r="B125" s="36"/>
      <c r="C125" s="85" t="s">
        <v>134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77">
        <f>BK125</f>
        <v>0</v>
      </c>
      <c r="O125" s="278"/>
      <c r="P125" s="278"/>
      <c r="Q125" s="278"/>
      <c r="R125" s="38"/>
      <c r="T125" s="84"/>
      <c r="U125" s="52"/>
      <c r="V125" s="52"/>
      <c r="W125" s="154">
        <f>W126+W191+W204</f>
        <v>0</v>
      </c>
      <c r="X125" s="52"/>
      <c r="Y125" s="154">
        <f>Y126+Y191+Y204</f>
        <v>393.64018080400001</v>
      </c>
      <c r="Z125" s="52"/>
      <c r="AA125" s="155">
        <f>AA126+AA191+AA204</f>
        <v>9.3227999999999991</v>
      </c>
      <c r="AT125" s="20" t="s">
        <v>74</v>
      </c>
      <c r="AU125" s="20" t="s">
        <v>139</v>
      </c>
      <c r="BK125" s="156">
        <f>BK126+BK191+BK204</f>
        <v>0</v>
      </c>
    </row>
    <row r="126" spans="2:65" s="9" customFormat="1" ht="37.35" customHeight="1">
      <c r="B126" s="157"/>
      <c r="C126" s="158"/>
      <c r="D126" s="159" t="s">
        <v>140</v>
      </c>
      <c r="E126" s="159"/>
      <c r="F126" s="159"/>
      <c r="G126" s="159"/>
      <c r="H126" s="159"/>
      <c r="I126" s="159"/>
      <c r="J126" s="159"/>
      <c r="K126" s="159"/>
      <c r="L126" s="159"/>
      <c r="M126" s="159"/>
      <c r="N126" s="260">
        <f>BK126</f>
        <v>0</v>
      </c>
      <c r="O126" s="279"/>
      <c r="P126" s="279"/>
      <c r="Q126" s="279"/>
      <c r="R126" s="160"/>
      <c r="T126" s="161"/>
      <c r="U126" s="158"/>
      <c r="V126" s="158"/>
      <c r="W126" s="162">
        <f>W127+W135+W141+W145+W149+W158+W162</f>
        <v>0</v>
      </c>
      <c r="X126" s="158"/>
      <c r="Y126" s="162">
        <f>Y127+Y135+Y141+Y145+Y149+Y158+Y162</f>
        <v>393.64018080400001</v>
      </c>
      <c r="Z126" s="158"/>
      <c r="AA126" s="163">
        <f>AA127+AA135+AA141+AA145+AA149+AA158+AA162</f>
        <v>9.3227999999999991</v>
      </c>
      <c r="AR126" s="164" t="s">
        <v>83</v>
      </c>
      <c r="AT126" s="165" t="s">
        <v>74</v>
      </c>
      <c r="AU126" s="165" t="s">
        <v>75</v>
      </c>
      <c r="AY126" s="164" t="s">
        <v>172</v>
      </c>
      <c r="BK126" s="166">
        <f>BK127+BK135+BK141+BK145+BK149+BK158+BK162</f>
        <v>0</v>
      </c>
    </row>
    <row r="127" spans="2:65" s="9" customFormat="1" ht="19.899999999999999" customHeight="1">
      <c r="B127" s="157"/>
      <c r="C127" s="158"/>
      <c r="D127" s="167" t="s">
        <v>141</v>
      </c>
      <c r="E127" s="167"/>
      <c r="F127" s="167"/>
      <c r="G127" s="167"/>
      <c r="H127" s="167"/>
      <c r="I127" s="167"/>
      <c r="J127" s="167"/>
      <c r="K127" s="167"/>
      <c r="L127" s="167"/>
      <c r="M127" s="167"/>
      <c r="N127" s="280">
        <f>BK127</f>
        <v>0</v>
      </c>
      <c r="O127" s="281"/>
      <c r="P127" s="281"/>
      <c r="Q127" s="281"/>
      <c r="R127" s="160"/>
      <c r="T127" s="161"/>
      <c r="U127" s="158"/>
      <c r="V127" s="158"/>
      <c r="W127" s="162">
        <f>SUM(W128:W134)</f>
        <v>0</v>
      </c>
      <c r="X127" s="158"/>
      <c r="Y127" s="162">
        <f>SUM(Y128:Y134)</f>
        <v>6.1244E-2</v>
      </c>
      <c r="Z127" s="158"/>
      <c r="AA127" s="163">
        <f>SUM(AA128:AA134)</f>
        <v>1.2444</v>
      </c>
      <c r="AR127" s="164" t="s">
        <v>83</v>
      </c>
      <c r="AT127" s="165" t="s">
        <v>74</v>
      </c>
      <c r="AU127" s="165" t="s">
        <v>83</v>
      </c>
      <c r="AY127" s="164" t="s">
        <v>172</v>
      </c>
      <c r="BK127" s="166">
        <f>SUM(BK128:BK134)</f>
        <v>0</v>
      </c>
    </row>
    <row r="128" spans="2:65" s="1" customFormat="1" ht="16.5" customHeight="1">
      <c r="B128" s="36"/>
      <c r="C128" s="168" t="s">
        <v>83</v>
      </c>
      <c r="D128" s="168" t="s">
        <v>173</v>
      </c>
      <c r="E128" s="169" t="s">
        <v>274</v>
      </c>
      <c r="F128" s="264" t="s">
        <v>275</v>
      </c>
      <c r="G128" s="264"/>
      <c r="H128" s="264"/>
      <c r="I128" s="264"/>
      <c r="J128" s="170" t="s">
        <v>193</v>
      </c>
      <c r="K128" s="171">
        <v>12.2</v>
      </c>
      <c r="L128" s="265">
        <v>0</v>
      </c>
      <c r="M128" s="266"/>
      <c r="N128" s="267">
        <f>ROUND(L128*K128,3)</f>
        <v>0</v>
      </c>
      <c r="O128" s="267"/>
      <c r="P128" s="267"/>
      <c r="Q128" s="267"/>
      <c r="R128" s="38"/>
      <c r="T128" s="173" t="s">
        <v>21</v>
      </c>
      <c r="U128" s="45" t="s">
        <v>42</v>
      </c>
      <c r="V128" s="37"/>
      <c r="W128" s="174">
        <f>V128*K128</f>
        <v>0</v>
      </c>
      <c r="X128" s="174">
        <v>5.0200000000000002E-3</v>
      </c>
      <c r="Y128" s="174">
        <f>X128*K128</f>
        <v>6.1244E-2</v>
      </c>
      <c r="Z128" s="174">
        <v>0.10199999999999999</v>
      </c>
      <c r="AA128" s="175">
        <f>Z128*K128</f>
        <v>1.2444</v>
      </c>
      <c r="AR128" s="20" t="s">
        <v>177</v>
      </c>
      <c r="AT128" s="20" t="s">
        <v>173</v>
      </c>
      <c r="AU128" s="20" t="s">
        <v>151</v>
      </c>
      <c r="AY128" s="20" t="s">
        <v>172</v>
      </c>
      <c r="BE128" s="111">
        <f>IF(U128="základná",N128,0)</f>
        <v>0</v>
      </c>
      <c r="BF128" s="111">
        <f>IF(U128="znížená",N128,0)</f>
        <v>0</v>
      </c>
      <c r="BG128" s="111">
        <f>IF(U128="zákl. prenesená",N128,0)</f>
        <v>0</v>
      </c>
      <c r="BH128" s="111">
        <f>IF(U128="zníž. prenesená",N128,0)</f>
        <v>0</v>
      </c>
      <c r="BI128" s="111">
        <f>IF(U128="nulová",N128,0)</f>
        <v>0</v>
      </c>
      <c r="BJ128" s="20" t="s">
        <v>151</v>
      </c>
      <c r="BK128" s="176">
        <f>ROUND(L128*K128,3)</f>
        <v>0</v>
      </c>
      <c r="BL128" s="20" t="s">
        <v>177</v>
      </c>
      <c r="BM128" s="20" t="s">
        <v>276</v>
      </c>
    </row>
    <row r="129" spans="2:65" s="10" customFormat="1" ht="51" customHeight="1">
      <c r="B129" s="177"/>
      <c r="C129" s="178"/>
      <c r="D129" s="178"/>
      <c r="E129" s="179" t="s">
        <v>21</v>
      </c>
      <c r="F129" s="268" t="s">
        <v>277</v>
      </c>
      <c r="G129" s="269"/>
      <c r="H129" s="269"/>
      <c r="I129" s="269"/>
      <c r="J129" s="178"/>
      <c r="K129" s="179" t="s">
        <v>21</v>
      </c>
      <c r="L129" s="178"/>
      <c r="M129" s="178"/>
      <c r="N129" s="178"/>
      <c r="O129" s="178"/>
      <c r="P129" s="178"/>
      <c r="Q129" s="178"/>
      <c r="R129" s="180"/>
      <c r="T129" s="181"/>
      <c r="U129" s="178"/>
      <c r="V129" s="178"/>
      <c r="W129" s="178"/>
      <c r="X129" s="178"/>
      <c r="Y129" s="178"/>
      <c r="Z129" s="178"/>
      <c r="AA129" s="182"/>
      <c r="AT129" s="183" t="s">
        <v>180</v>
      </c>
      <c r="AU129" s="183" t="s">
        <v>151</v>
      </c>
      <c r="AV129" s="10" t="s">
        <v>83</v>
      </c>
      <c r="AW129" s="10" t="s">
        <v>6</v>
      </c>
      <c r="AX129" s="10" t="s">
        <v>75</v>
      </c>
      <c r="AY129" s="183" t="s">
        <v>172</v>
      </c>
    </row>
    <row r="130" spans="2:65" s="11" customFormat="1" ht="16.5" customHeight="1">
      <c r="B130" s="184"/>
      <c r="C130" s="185"/>
      <c r="D130" s="185"/>
      <c r="E130" s="186" t="s">
        <v>21</v>
      </c>
      <c r="F130" s="272" t="s">
        <v>440</v>
      </c>
      <c r="G130" s="273"/>
      <c r="H130" s="273"/>
      <c r="I130" s="273"/>
      <c r="J130" s="185"/>
      <c r="K130" s="187">
        <v>12.2</v>
      </c>
      <c r="L130" s="185"/>
      <c r="M130" s="185"/>
      <c r="N130" s="185"/>
      <c r="O130" s="185"/>
      <c r="P130" s="185"/>
      <c r="Q130" s="185"/>
      <c r="R130" s="188"/>
      <c r="T130" s="189"/>
      <c r="U130" s="185"/>
      <c r="V130" s="185"/>
      <c r="W130" s="185"/>
      <c r="X130" s="185"/>
      <c r="Y130" s="185"/>
      <c r="Z130" s="185"/>
      <c r="AA130" s="190"/>
      <c r="AT130" s="191" t="s">
        <v>180</v>
      </c>
      <c r="AU130" s="191" t="s">
        <v>151</v>
      </c>
      <c r="AV130" s="11" t="s">
        <v>151</v>
      </c>
      <c r="AW130" s="11" t="s">
        <v>6</v>
      </c>
      <c r="AX130" s="11" t="s">
        <v>83</v>
      </c>
      <c r="AY130" s="191" t="s">
        <v>172</v>
      </c>
    </row>
    <row r="131" spans="2:65" s="1" customFormat="1" ht="16.5" customHeight="1">
      <c r="B131" s="36"/>
      <c r="C131" s="168" t="s">
        <v>151</v>
      </c>
      <c r="D131" s="168" t="s">
        <v>173</v>
      </c>
      <c r="E131" s="169" t="s">
        <v>174</v>
      </c>
      <c r="F131" s="264" t="s">
        <v>175</v>
      </c>
      <c r="G131" s="264"/>
      <c r="H131" s="264"/>
      <c r="I131" s="264"/>
      <c r="J131" s="170" t="s">
        <v>176</v>
      </c>
      <c r="K131" s="171">
        <v>168</v>
      </c>
      <c r="L131" s="265">
        <v>0</v>
      </c>
      <c r="M131" s="266"/>
      <c r="N131" s="267">
        <f>ROUND(L131*K131,3)</f>
        <v>0</v>
      </c>
      <c r="O131" s="267"/>
      <c r="P131" s="267"/>
      <c r="Q131" s="267"/>
      <c r="R131" s="38"/>
      <c r="T131" s="173" t="s">
        <v>21</v>
      </c>
      <c r="U131" s="45" t="s">
        <v>42</v>
      </c>
      <c r="V131" s="37"/>
      <c r="W131" s="174">
        <f>V131*K131</f>
        <v>0</v>
      </c>
      <c r="X131" s="174">
        <v>0</v>
      </c>
      <c r="Y131" s="174">
        <f>X131*K131</f>
        <v>0</v>
      </c>
      <c r="Z131" s="174">
        <v>0</v>
      </c>
      <c r="AA131" s="175">
        <f>Z131*K131</f>
        <v>0</v>
      </c>
      <c r="AR131" s="20" t="s">
        <v>177</v>
      </c>
      <c r="AT131" s="20" t="s">
        <v>173</v>
      </c>
      <c r="AU131" s="20" t="s">
        <v>151</v>
      </c>
      <c r="AY131" s="20" t="s">
        <v>172</v>
      </c>
      <c r="BE131" s="111">
        <f>IF(U131="základná",N131,0)</f>
        <v>0</v>
      </c>
      <c r="BF131" s="111">
        <f>IF(U131="znížená",N131,0)</f>
        <v>0</v>
      </c>
      <c r="BG131" s="111">
        <f>IF(U131="zákl. prenesená",N131,0)</f>
        <v>0</v>
      </c>
      <c r="BH131" s="111">
        <f>IF(U131="zníž. prenesená",N131,0)</f>
        <v>0</v>
      </c>
      <c r="BI131" s="111">
        <f>IF(U131="nulová",N131,0)</f>
        <v>0</v>
      </c>
      <c r="BJ131" s="20" t="s">
        <v>151</v>
      </c>
      <c r="BK131" s="176">
        <f>ROUND(L131*K131,3)</f>
        <v>0</v>
      </c>
      <c r="BL131" s="20" t="s">
        <v>177</v>
      </c>
      <c r="BM131" s="20" t="s">
        <v>178</v>
      </c>
    </row>
    <row r="132" spans="2:65" s="10" customFormat="1" ht="51" customHeight="1">
      <c r="B132" s="177"/>
      <c r="C132" s="178"/>
      <c r="D132" s="178"/>
      <c r="E132" s="179" t="s">
        <v>21</v>
      </c>
      <c r="F132" s="268" t="s">
        <v>179</v>
      </c>
      <c r="G132" s="269"/>
      <c r="H132" s="269"/>
      <c r="I132" s="269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0" customFormat="1" ht="25.5" customHeight="1">
      <c r="B133" s="177"/>
      <c r="C133" s="178"/>
      <c r="D133" s="178"/>
      <c r="E133" s="179" t="s">
        <v>21</v>
      </c>
      <c r="F133" s="270" t="s">
        <v>181</v>
      </c>
      <c r="G133" s="271"/>
      <c r="H133" s="271"/>
      <c r="I133" s="271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441</v>
      </c>
      <c r="G134" s="273"/>
      <c r="H134" s="273"/>
      <c r="I134" s="273"/>
      <c r="J134" s="185"/>
      <c r="K134" s="187">
        <v>168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9" customFormat="1" ht="29.85" customHeight="1">
      <c r="B135" s="157"/>
      <c r="C135" s="158"/>
      <c r="D135" s="167" t="s">
        <v>142</v>
      </c>
      <c r="E135" s="167"/>
      <c r="F135" s="167"/>
      <c r="G135" s="167"/>
      <c r="H135" s="167"/>
      <c r="I135" s="167"/>
      <c r="J135" s="167"/>
      <c r="K135" s="167"/>
      <c r="L135" s="167"/>
      <c r="M135" s="167"/>
      <c r="N135" s="280">
        <f>BK135</f>
        <v>0</v>
      </c>
      <c r="O135" s="281"/>
      <c r="P135" s="281"/>
      <c r="Q135" s="281"/>
      <c r="R135" s="160"/>
      <c r="T135" s="161"/>
      <c r="U135" s="158"/>
      <c r="V135" s="158"/>
      <c r="W135" s="162">
        <f>SUM(W136:W140)</f>
        <v>0</v>
      </c>
      <c r="X135" s="158"/>
      <c r="Y135" s="162">
        <f>SUM(Y136:Y140)</f>
        <v>65.003626804000007</v>
      </c>
      <c r="Z135" s="158"/>
      <c r="AA135" s="163">
        <f>SUM(AA136:AA140)</f>
        <v>0</v>
      </c>
      <c r="AR135" s="164" t="s">
        <v>83</v>
      </c>
      <c r="AT135" s="165" t="s">
        <v>74</v>
      </c>
      <c r="AU135" s="165" t="s">
        <v>83</v>
      </c>
      <c r="AY135" s="164" t="s">
        <v>172</v>
      </c>
      <c r="BK135" s="166">
        <f>SUM(BK136:BK140)</f>
        <v>0</v>
      </c>
    </row>
    <row r="136" spans="2:65" s="1" customFormat="1" ht="25.5" customHeight="1">
      <c r="B136" s="36"/>
      <c r="C136" s="168" t="s">
        <v>190</v>
      </c>
      <c r="D136" s="168" t="s">
        <v>173</v>
      </c>
      <c r="E136" s="169" t="s">
        <v>310</v>
      </c>
      <c r="F136" s="264" t="s">
        <v>311</v>
      </c>
      <c r="G136" s="264"/>
      <c r="H136" s="264"/>
      <c r="I136" s="264"/>
      <c r="J136" s="170" t="s">
        <v>193</v>
      </c>
      <c r="K136" s="171">
        <v>22.1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2.7855500000000002</v>
      </c>
      <c r="Y136" s="174">
        <f>X136*K136</f>
        <v>61.560655000000011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312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313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16.5" customHeight="1">
      <c r="B138" s="177"/>
      <c r="C138" s="178"/>
      <c r="D138" s="178"/>
      <c r="E138" s="179" t="s">
        <v>21</v>
      </c>
      <c r="F138" s="270" t="s">
        <v>314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442</v>
      </c>
      <c r="G139" s="273"/>
      <c r="H139" s="273"/>
      <c r="I139" s="273"/>
      <c r="J139" s="185"/>
      <c r="K139" s="187">
        <v>22.1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25.5" customHeight="1">
      <c r="B140" s="36"/>
      <c r="C140" s="168" t="s">
        <v>177</v>
      </c>
      <c r="D140" s="168" t="s">
        <v>173</v>
      </c>
      <c r="E140" s="169" t="s">
        <v>443</v>
      </c>
      <c r="F140" s="264" t="s">
        <v>317</v>
      </c>
      <c r="G140" s="264"/>
      <c r="H140" s="264"/>
      <c r="I140" s="264"/>
      <c r="J140" s="170" t="s">
        <v>308</v>
      </c>
      <c r="K140" s="171">
        <v>3.32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1.0370397</v>
      </c>
      <c r="Y140" s="174">
        <f>X140*K140</f>
        <v>3.4429718039999999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318</v>
      </c>
    </row>
    <row r="141" spans="2:65" s="9" customFormat="1" ht="29.85" customHeight="1">
      <c r="B141" s="157"/>
      <c r="C141" s="158"/>
      <c r="D141" s="167" t="s">
        <v>438</v>
      </c>
      <c r="E141" s="167"/>
      <c r="F141" s="167"/>
      <c r="G141" s="167"/>
      <c r="H141" s="167"/>
      <c r="I141" s="167"/>
      <c r="J141" s="167"/>
      <c r="K141" s="167"/>
      <c r="L141" s="167"/>
      <c r="M141" s="167"/>
      <c r="N141" s="285">
        <f>BK141</f>
        <v>0</v>
      </c>
      <c r="O141" s="286"/>
      <c r="P141" s="286"/>
      <c r="Q141" s="286"/>
      <c r="R141" s="160"/>
      <c r="T141" s="161"/>
      <c r="U141" s="158"/>
      <c r="V141" s="158"/>
      <c r="W141" s="162">
        <f>SUM(W142:W144)</f>
        <v>0</v>
      </c>
      <c r="X141" s="158"/>
      <c r="Y141" s="162">
        <f>SUM(Y142:Y144)</f>
        <v>143.75919999999999</v>
      </c>
      <c r="Z141" s="158"/>
      <c r="AA141" s="163">
        <f>SUM(AA142:AA144)</f>
        <v>0</v>
      </c>
      <c r="AR141" s="164" t="s">
        <v>83</v>
      </c>
      <c r="AT141" s="165" t="s">
        <v>74</v>
      </c>
      <c r="AU141" s="165" t="s">
        <v>83</v>
      </c>
      <c r="AY141" s="164" t="s">
        <v>172</v>
      </c>
      <c r="BK141" s="166">
        <f>SUM(BK142:BK144)</f>
        <v>0</v>
      </c>
    </row>
    <row r="142" spans="2:65" s="1" customFormat="1" ht="16.5" customHeight="1">
      <c r="B142" s="36"/>
      <c r="C142" s="168" t="s">
        <v>203</v>
      </c>
      <c r="D142" s="168" t="s">
        <v>173</v>
      </c>
      <c r="E142" s="169" t="s">
        <v>444</v>
      </c>
      <c r="F142" s="264" t="s">
        <v>445</v>
      </c>
      <c r="G142" s="264"/>
      <c r="H142" s="264"/>
      <c r="I142" s="264"/>
      <c r="J142" s="170" t="s">
        <v>193</v>
      </c>
      <c r="K142" s="171">
        <v>59.8</v>
      </c>
      <c r="L142" s="265">
        <v>0</v>
      </c>
      <c r="M142" s="266"/>
      <c r="N142" s="267">
        <f>ROUND(L142*K142,3)</f>
        <v>0</v>
      </c>
      <c r="O142" s="267"/>
      <c r="P142" s="267"/>
      <c r="Q142" s="267"/>
      <c r="R142" s="38"/>
      <c r="T142" s="173" t="s">
        <v>21</v>
      </c>
      <c r="U142" s="45" t="s">
        <v>42</v>
      </c>
      <c r="V142" s="37"/>
      <c r="W142" s="174">
        <f>V142*K142</f>
        <v>0</v>
      </c>
      <c r="X142" s="174">
        <v>2.4039999999999999</v>
      </c>
      <c r="Y142" s="174">
        <f>X142*K142</f>
        <v>143.75919999999999</v>
      </c>
      <c r="Z142" s="174">
        <v>0</v>
      </c>
      <c r="AA142" s="175">
        <f>Z142*K142</f>
        <v>0</v>
      </c>
      <c r="AR142" s="20" t="s">
        <v>177</v>
      </c>
      <c r="AT142" s="20" t="s">
        <v>173</v>
      </c>
      <c r="AU142" s="20" t="s">
        <v>151</v>
      </c>
      <c r="AY142" s="20" t="s">
        <v>172</v>
      </c>
      <c r="BE142" s="111">
        <f>IF(U142="základná",N142,0)</f>
        <v>0</v>
      </c>
      <c r="BF142" s="111">
        <f>IF(U142="znížená",N142,0)</f>
        <v>0</v>
      </c>
      <c r="BG142" s="111">
        <f>IF(U142="zákl. prenesená",N142,0)</f>
        <v>0</v>
      </c>
      <c r="BH142" s="111">
        <f>IF(U142="zníž. prenesená",N142,0)</f>
        <v>0</v>
      </c>
      <c r="BI142" s="111">
        <f>IF(U142="nulová",N142,0)</f>
        <v>0</v>
      </c>
      <c r="BJ142" s="20" t="s">
        <v>151</v>
      </c>
      <c r="BK142" s="176">
        <f>ROUND(L142*K142,3)</f>
        <v>0</v>
      </c>
      <c r="BL142" s="20" t="s">
        <v>177</v>
      </c>
      <c r="BM142" s="20" t="s">
        <v>446</v>
      </c>
    </row>
    <row r="143" spans="2:65" s="10" customFormat="1" ht="38.25" customHeight="1">
      <c r="B143" s="177"/>
      <c r="C143" s="178"/>
      <c r="D143" s="178"/>
      <c r="E143" s="179" t="s">
        <v>21</v>
      </c>
      <c r="F143" s="268" t="s">
        <v>447</v>
      </c>
      <c r="G143" s="269"/>
      <c r="H143" s="269"/>
      <c r="I143" s="269"/>
      <c r="J143" s="178"/>
      <c r="K143" s="179" t="s">
        <v>21</v>
      </c>
      <c r="L143" s="178"/>
      <c r="M143" s="178"/>
      <c r="N143" s="178"/>
      <c r="O143" s="178"/>
      <c r="P143" s="178"/>
      <c r="Q143" s="178"/>
      <c r="R143" s="180"/>
      <c r="T143" s="181"/>
      <c r="U143" s="178"/>
      <c r="V143" s="178"/>
      <c r="W143" s="178"/>
      <c r="X143" s="178"/>
      <c r="Y143" s="178"/>
      <c r="Z143" s="178"/>
      <c r="AA143" s="182"/>
      <c r="AT143" s="183" t="s">
        <v>180</v>
      </c>
      <c r="AU143" s="183" t="s">
        <v>151</v>
      </c>
      <c r="AV143" s="10" t="s">
        <v>83</v>
      </c>
      <c r="AW143" s="10" t="s">
        <v>6</v>
      </c>
      <c r="AX143" s="10" t="s">
        <v>75</v>
      </c>
      <c r="AY143" s="183" t="s">
        <v>172</v>
      </c>
    </row>
    <row r="144" spans="2:65" s="11" customFormat="1" ht="16.5" customHeight="1">
      <c r="B144" s="184"/>
      <c r="C144" s="185"/>
      <c r="D144" s="185"/>
      <c r="E144" s="186" t="s">
        <v>21</v>
      </c>
      <c r="F144" s="272" t="s">
        <v>448</v>
      </c>
      <c r="G144" s="273"/>
      <c r="H144" s="273"/>
      <c r="I144" s="273"/>
      <c r="J144" s="185"/>
      <c r="K144" s="187">
        <v>59.8</v>
      </c>
      <c r="L144" s="185"/>
      <c r="M144" s="185"/>
      <c r="N144" s="185"/>
      <c r="O144" s="185"/>
      <c r="P144" s="185"/>
      <c r="Q144" s="185"/>
      <c r="R144" s="188"/>
      <c r="T144" s="189"/>
      <c r="U144" s="185"/>
      <c r="V144" s="185"/>
      <c r="W144" s="185"/>
      <c r="X144" s="185"/>
      <c r="Y144" s="185"/>
      <c r="Z144" s="185"/>
      <c r="AA144" s="190"/>
      <c r="AT144" s="191" t="s">
        <v>180</v>
      </c>
      <c r="AU144" s="191" t="s">
        <v>151</v>
      </c>
      <c r="AV144" s="11" t="s">
        <v>151</v>
      </c>
      <c r="AW144" s="11" t="s">
        <v>6</v>
      </c>
      <c r="AX144" s="11" t="s">
        <v>83</v>
      </c>
      <c r="AY144" s="191" t="s">
        <v>172</v>
      </c>
    </row>
    <row r="145" spans="2:65" s="9" customFormat="1" ht="29.85" customHeight="1">
      <c r="B145" s="157"/>
      <c r="C145" s="158"/>
      <c r="D145" s="167" t="s">
        <v>143</v>
      </c>
      <c r="E145" s="167"/>
      <c r="F145" s="167"/>
      <c r="G145" s="167"/>
      <c r="H145" s="167"/>
      <c r="I145" s="167"/>
      <c r="J145" s="167"/>
      <c r="K145" s="167"/>
      <c r="L145" s="167"/>
      <c r="M145" s="167"/>
      <c r="N145" s="280">
        <f>BK145</f>
        <v>0</v>
      </c>
      <c r="O145" s="281"/>
      <c r="P145" s="281"/>
      <c r="Q145" s="281"/>
      <c r="R145" s="160"/>
      <c r="T145" s="161"/>
      <c r="U145" s="158"/>
      <c r="V145" s="158"/>
      <c r="W145" s="162">
        <f>SUM(W146:W148)</f>
        <v>0</v>
      </c>
      <c r="X145" s="158"/>
      <c r="Y145" s="162">
        <f>SUM(Y146:Y148)</f>
        <v>1.265506</v>
      </c>
      <c r="Z145" s="158"/>
      <c r="AA145" s="163">
        <f>SUM(AA146:AA148)</f>
        <v>0</v>
      </c>
      <c r="AR145" s="164" t="s">
        <v>83</v>
      </c>
      <c r="AT145" s="165" t="s">
        <v>74</v>
      </c>
      <c r="AU145" s="165" t="s">
        <v>83</v>
      </c>
      <c r="AY145" s="164" t="s">
        <v>172</v>
      </c>
      <c r="BK145" s="166">
        <f>SUM(BK146:BK148)</f>
        <v>0</v>
      </c>
    </row>
    <row r="146" spans="2:65" s="1" customFormat="1" ht="16.5" customHeight="1">
      <c r="B146" s="36"/>
      <c r="C146" s="168" t="s">
        <v>209</v>
      </c>
      <c r="D146" s="168" t="s">
        <v>173</v>
      </c>
      <c r="E146" s="169" t="s">
        <v>332</v>
      </c>
      <c r="F146" s="264" t="s">
        <v>333</v>
      </c>
      <c r="G146" s="264"/>
      <c r="H146" s="264"/>
      <c r="I146" s="264"/>
      <c r="J146" s="170" t="s">
        <v>193</v>
      </c>
      <c r="K146" s="171">
        <v>12.2</v>
      </c>
      <c r="L146" s="265">
        <v>0</v>
      </c>
      <c r="M146" s="266"/>
      <c r="N146" s="267">
        <f>ROUND(L146*K146,3)</f>
        <v>0</v>
      </c>
      <c r="O146" s="267"/>
      <c r="P146" s="267"/>
      <c r="Q146" s="267"/>
      <c r="R146" s="38"/>
      <c r="T146" s="173" t="s">
        <v>21</v>
      </c>
      <c r="U146" s="45" t="s">
        <v>42</v>
      </c>
      <c r="V146" s="37"/>
      <c r="W146" s="174">
        <f>V146*K146</f>
        <v>0</v>
      </c>
      <c r="X146" s="174">
        <v>0.10373</v>
      </c>
      <c r="Y146" s="174">
        <f>X146*K146</f>
        <v>1.265506</v>
      </c>
      <c r="Z146" s="174">
        <v>0</v>
      </c>
      <c r="AA146" s="175">
        <f>Z146*K146</f>
        <v>0</v>
      </c>
      <c r="AR146" s="20" t="s">
        <v>177</v>
      </c>
      <c r="AT146" s="20" t="s">
        <v>173</v>
      </c>
      <c r="AU146" s="20" t="s">
        <v>151</v>
      </c>
      <c r="AY146" s="20" t="s">
        <v>172</v>
      </c>
      <c r="BE146" s="111">
        <f>IF(U146="základná",N146,0)</f>
        <v>0</v>
      </c>
      <c r="BF146" s="111">
        <f>IF(U146="znížená",N146,0)</f>
        <v>0</v>
      </c>
      <c r="BG146" s="111">
        <f>IF(U146="zákl. prenesená",N146,0)</f>
        <v>0</v>
      </c>
      <c r="BH146" s="111">
        <f>IF(U146="zníž. prenesená",N146,0)</f>
        <v>0</v>
      </c>
      <c r="BI146" s="111">
        <f>IF(U146="nulová",N146,0)</f>
        <v>0</v>
      </c>
      <c r="BJ146" s="20" t="s">
        <v>151</v>
      </c>
      <c r="BK146" s="176">
        <f>ROUND(L146*K146,3)</f>
        <v>0</v>
      </c>
      <c r="BL146" s="20" t="s">
        <v>177</v>
      </c>
      <c r="BM146" s="20" t="s">
        <v>334</v>
      </c>
    </row>
    <row r="147" spans="2:65" s="10" customFormat="1" ht="25.5" customHeight="1">
      <c r="B147" s="177"/>
      <c r="C147" s="178"/>
      <c r="D147" s="178"/>
      <c r="E147" s="179" t="s">
        <v>21</v>
      </c>
      <c r="F147" s="268" t="s">
        <v>335</v>
      </c>
      <c r="G147" s="269"/>
      <c r="H147" s="269"/>
      <c r="I147" s="269"/>
      <c r="J147" s="178"/>
      <c r="K147" s="179" t="s">
        <v>21</v>
      </c>
      <c r="L147" s="178"/>
      <c r="M147" s="178"/>
      <c r="N147" s="178"/>
      <c r="O147" s="178"/>
      <c r="P147" s="178"/>
      <c r="Q147" s="178"/>
      <c r="R147" s="180"/>
      <c r="T147" s="181"/>
      <c r="U147" s="178"/>
      <c r="V147" s="178"/>
      <c r="W147" s="178"/>
      <c r="X147" s="178"/>
      <c r="Y147" s="178"/>
      <c r="Z147" s="178"/>
      <c r="AA147" s="182"/>
      <c r="AT147" s="183" t="s">
        <v>180</v>
      </c>
      <c r="AU147" s="183" t="s">
        <v>151</v>
      </c>
      <c r="AV147" s="10" t="s">
        <v>83</v>
      </c>
      <c r="AW147" s="10" t="s">
        <v>6</v>
      </c>
      <c r="AX147" s="10" t="s">
        <v>75</v>
      </c>
      <c r="AY147" s="183" t="s">
        <v>172</v>
      </c>
    </row>
    <row r="148" spans="2:65" s="11" customFormat="1" ht="16.5" customHeight="1">
      <c r="B148" s="184"/>
      <c r="C148" s="185"/>
      <c r="D148" s="185"/>
      <c r="E148" s="186" t="s">
        <v>21</v>
      </c>
      <c r="F148" s="272" t="s">
        <v>440</v>
      </c>
      <c r="G148" s="273"/>
      <c r="H148" s="273"/>
      <c r="I148" s="273"/>
      <c r="J148" s="185"/>
      <c r="K148" s="187">
        <v>12.2</v>
      </c>
      <c r="L148" s="185"/>
      <c r="M148" s="185"/>
      <c r="N148" s="185"/>
      <c r="O148" s="185"/>
      <c r="P148" s="185"/>
      <c r="Q148" s="185"/>
      <c r="R148" s="188"/>
      <c r="T148" s="189"/>
      <c r="U148" s="185"/>
      <c r="V148" s="185"/>
      <c r="W148" s="185"/>
      <c r="X148" s="185"/>
      <c r="Y148" s="185"/>
      <c r="Z148" s="185"/>
      <c r="AA148" s="190"/>
      <c r="AT148" s="191" t="s">
        <v>180</v>
      </c>
      <c r="AU148" s="191" t="s">
        <v>151</v>
      </c>
      <c r="AV148" s="11" t="s">
        <v>151</v>
      </c>
      <c r="AW148" s="11" t="s">
        <v>6</v>
      </c>
      <c r="AX148" s="11" t="s">
        <v>83</v>
      </c>
      <c r="AY148" s="191" t="s">
        <v>172</v>
      </c>
    </row>
    <row r="149" spans="2:65" s="9" customFormat="1" ht="29.85" customHeight="1">
      <c r="B149" s="157"/>
      <c r="C149" s="158"/>
      <c r="D149" s="167" t="s">
        <v>144</v>
      </c>
      <c r="E149" s="167"/>
      <c r="F149" s="167"/>
      <c r="G149" s="167"/>
      <c r="H149" s="167"/>
      <c r="I149" s="167"/>
      <c r="J149" s="167"/>
      <c r="K149" s="167"/>
      <c r="L149" s="167"/>
      <c r="M149" s="167"/>
      <c r="N149" s="280">
        <f>BK149</f>
        <v>0</v>
      </c>
      <c r="O149" s="281"/>
      <c r="P149" s="281"/>
      <c r="Q149" s="281"/>
      <c r="R149" s="160"/>
      <c r="T149" s="161"/>
      <c r="U149" s="158"/>
      <c r="V149" s="158"/>
      <c r="W149" s="162">
        <f>SUM(W150:W157)</f>
        <v>0</v>
      </c>
      <c r="X149" s="158"/>
      <c r="Y149" s="162">
        <f>SUM(Y150:Y157)</f>
        <v>8.5635000000000012</v>
      </c>
      <c r="Z149" s="158"/>
      <c r="AA149" s="163">
        <f>SUM(AA150:AA157)</f>
        <v>0</v>
      </c>
      <c r="AR149" s="164" t="s">
        <v>83</v>
      </c>
      <c r="AT149" s="165" t="s">
        <v>74</v>
      </c>
      <c r="AU149" s="165" t="s">
        <v>83</v>
      </c>
      <c r="AY149" s="164" t="s">
        <v>172</v>
      </c>
      <c r="BK149" s="166">
        <f>SUM(BK150:BK157)</f>
        <v>0</v>
      </c>
    </row>
    <row r="150" spans="2:65" s="1" customFormat="1" ht="25.5" customHeight="1">
      <c r="B150" s="36"/>
      <c r="C150" s="168" t="s">
        <v>216</v>
      </c>
      <c r="D150" s="168" t="s">
        <v>173</v>
      </c>
      <c r="E150" s="169" t="s">
        <v>197</v>
      </c>
      <c r="F150" s="264" t="s">
        <v>198</v>
      </c>
      <c r="G150" s="264"/>
      <c r="H150" s="264"/>
      <c r="I150" s="264"/>
      <c r="J150" s="170" t="s">
        <v>176</v>
      </c>
      <c r="K150" s="171">
        <v>83</v>
      </c>
      <c r="L150" s="265">
        <v>0</v>
      </c>
      <c r="M150" s="266"/>
      <c r="N150" s="267">
        <f>ROUND(L150*K150,3)</f>
        <v>0</v>
      </c>
      <c r="O150" s="267"/>
      <c r="P150" s="267"/>
      <c r="Q150" s="267"/>
      <c r="R150" s="38"/>
      <c r="T150" s="173" t="s">
        <v>21</v>
      </c>
      <c r="U150" s="45" t="s">
        <v>42</v>
      </c>
      <c r="V150" s="37"/>
      <c r="W150" s="174">
        <f>V150*K150</f>
        <v>0</v>
      </c>
      <c r="X150" s="174">
        <v>8.2500000000000004E-2</v>
      </c>
      <c r="Y150" s="174">
        <f>X150*K150</f>
        <v>6.8475000000000001</v>
      </c>
      <c r="Z150" s="174">
        <v>0</v>
      </c>
      <c r="AA150" s="175">
        <f>Z150*K150</f>
        <v>0</v>
      </c>
      <c r="AR150" s="20" t="s">
        <v>177</v>
      </c>
      <c r="AT150" s="20" t="s">
        <v>173</v>
      </c>
      <c r="AU150" s="20" t="s">
        <v>151</v>
      </c>
      <c r="AY150" s="20" t="s">
        <v>172</v>
      </c>
      <c r="BE150" s="111">
        <f>IF(U150="základná",N150,0)</f>
        <v>0</v>
      </c>
      <c r="BF150" s="111">
        <f>IF(U150="znížená",N150,0)</f>
        <v>0</v>
      </c>
      <c r="BG150" s="111">
        <f>IF(U150="zákl. prenesená",N150,0)</f>
        <v>0</v>
      </c>
      <c r="BH150" s="111">
        <f>IF(U150="zníž. prenesená",N150,0)</f>
        <v>0</v>
      </c>
      <c r="BI150" s="111">
        <f>IF(U150="nulová",N150,0)</f>
        <v>0</v>
      </c>
      <c r="BJ150" s="20" t="s">
        <v>151</v>
      </c>
      <c r="BK150" s="176">
        <f>ROUND(L150*K150,3)</f>
        <v>0</v>
      </c>
      <c r="BL150" s="20" t="s">
        <v>177</v>
      </c>
      <c r="BM150" s="20" t="s">
        <v>199</v>
      </c>
    </row>
    <row r="151" spans="2:65" s="10" customFormat="1" ht="38.25" customHeight="1">
      <c r="B151" s="177"/>
      <c r="C151" s="178"/>
      <c r="D151" s="178"/>
      <c r="E151" s="179" t="s">
        <v>21</v>
      </c>
      <c r="F151" s="268" t="s">
        <v>200</v>
      </c>
      <c r="G151" s="269"/>
      <c r="H151" s="269"/>
      <c r="I151" s="269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0" customFormat="1" ht="25.5" customHeight="1">
      <c r="B152" s="177"/>
      <c r="C152" s="178"/>
      <c r="D152" s="178"/>
      <c r="E152" s="179" t="s">
        <v>21</v>
      </c>
      <c r="F152" s="270" t="s">
        <v>201</v>
      </c>
      <c r="G152" s="271"/>
      <c r="H152" s="271"/>
      <c r="I152" s="271"/>
      <c r="J152" s="178"/>
      <c r="K152" s="179" t="s">
        <v>21</v>
      </c>
      <c r="L152" s="178"/>
      <c r="M152" s="178"/>
      <c r="N152" s="178"/>
      <c r="O152" s="178"/>
      <c r="P152" s="178"/>
      <c r="Q152" s="178"/>
      <c r="R152" s="180"/>
      <c r="T152" s="181"/>
      <c r="U152" s="178"/>
      <c r="V152" s="178"/>
      <c r="W152" s="178"/>
      <c r="X152" s="178"/>
      <c r="Y152" s="178"/>
      <c r="Z152" s="178"/>
      <c r="AA152" s="182"/>
      <c r="AT152" s="183" t="s">
        <v>180</v>
      </c>
      <c r="AU152" s="183" t="s">
        <v>151</v>
      </c>
      <c r="AV152" s="10" t="s">
        <v>83</v>
      </c>
      <c r="AW152" s="10" t="s">
        <v>6</v>
      </c>
      <c r="AX152" s="10" t="s">
        <v>75</v>
      </c>
      <c r="AY152" s="183" t="s">
        <v>172</v>
      </c>
    </row>
    <row r="153" spans="2:65" s="11" customFormat="1" ht="16.5" customHeight="1">
      <c r="B153" s="184"/>
      <c r="C153" s="185"/>
      <c r="D153" s="185"/>
      <c r="E153" s="186" t="s">
        <v>21</v>
      </c>
      <c r="F153" s="272" t="s">
        <v>449</v>
      </c>
      <c r="G153" s="273"/>
      <c r="H153" s="273"/>
      <c r="I153" s="273"/>
      <c r="J153" s="185"/>
      <c r="K153" s="187">
        <v>83</v>
      </c>
      <c r="L153" s="185"/>
      <c r="M153" s="185"/>
      <c r="N153" s="185"/>
      <c r="O153" s="185"/>
      <c r="P153" s="185"/>
      <c r="Q153" s="185"/>
      <c r="R153" s="188"/>
      <c r="T153" s="189"/>
      <c r="U153" s="185"/>
      <c r="V153" s="185"/>
      <c r="W153" s="185"/>
      <c r="X153" s="185"/>
      <c r="Y153" s="185"/>
      <c r="Z153" s="185"/>
      <c r="AA153" s="190"/>
      <c r="AT153" s="191" t="s">
        <v>180</v>
      </c>
      <c r="AU153" s="191" t="s">
        <v>151</v>
      </c>
      <c r="AV153" s="11" t="s">
        <v>151</v>
      </c>
      <c r="AW153" s="11" t="s">
        <v>6</v>
      </c>
      <c r="AX153" s="11" t="s">
        <v>83</v>
      </c>
      <c r="AY153" s="191" t="s">
        <v>172</v>
      </c>
    </row>
    <row r="154" spans="2:65" s="1" customFormat="1" ht="25.5" customHeight="1">
      <c r="B154" s="36"/>
      <c r="C154" s="168" t="s">
        <v>222</v>
      </c>
      <c r="D154" s="168" t="s">
        <v>173</v>
      </c>
      <c r="E154" s="169" t="s">
        <v>204</v>
      </c>
      <c r="F154" s="264" t="s">
        <v>205</v>
      </c>
      <c r="G154" s="264"/>
      <c r="H154" s="264"/>
      <c r="I154" s="264"/>
      <c r="J154" s="170" t="s">
        <v>176</v>
      </c>
      <c r="K154" s="171">
        <v>20.8</v>
      </c>
      <c r="L154" s="265">
        <v>0</v>
      </c>
      <c r="M154" s="266"/>
      <c r="N154" s="267">
        <f>ROUND(L154*K154,3)</f>
        <v>0</v>
      </c>
      <c r="O154" s="267"/>
      <c r="P154" s="267"/>
      <c r="Q154" s="267"/>
      <c r="R154" s="38"/>
      <c r="T154" s="173" t="s">
        <v>21</v>
      </c>
      <c r="U154" s="45" t="s">
        <v>42</v>
      </c>
      <c r="V154" s="37"/>
      <c r="W154" s="174">
        <f>V154*K154</f>
        <v>0</v>
      </c>
      <c r="X154" s="174">
        <v>8.2500000000000004E-2</v>
      </c>
      <c r="Y154" s="174">
        <f>X154*K154</f>
        <v>1.7160000000000002</v>
      </c>
      <c r="Z154" s="174">
        <v>0</v>
      </c>
      <c r="AA154" s="175">
        <f>Z154*K154</f>
        <v>0</v>
      </c>
      <c r="AR154" s="20" t="s">
        <v>177</v>
      </c>
      <c r="AT154" s="20" t="s">
        <v>173</v>
      </c>
      <c r="AU154" s="20" t="s">
        <v>151</v>
      </c>
      <c r="AY154" s="20" t="s">
        <v>172</v>
      </c>
      <c r="BE154" s="111">
        <f>IF(U154="základná",N154,0)</f>
        <v>0</v>
      </c>
      <c r="BF154" s="111">
        <f>IF(U154="znížená",N154,0)</f>
        <v>0</v>
      </c>
      <c r="BG154" s="111">
        <f>IF(U154="zákl. prenesená",N154,0)</f>
        <v>0</v>
      </c>
      <c r="BH154" s="111">
        <f>IF(U154="zníž. prenesená",N154,0)</f>
        <v>0</v>
      </c>
      <c r="BI154" s="111">
        <f>IF(U154="nulová",N154,0)</f>
        <v>0</v>
      </c>
      <c r="BJ154" s="20" t="s">
        <v>151</v>
      </c>
      <c r="BK154" s="176">
        <f>ROUND(L154*K154,3)</f>
        <v>0</v>
      </c>
      <c r="BL154" s="20" t="s">
        <v>177</v>
      </c>
      <c r="BM154" s="20" t="s">
        <v>206</v>
      </c>
    </row>
    <row r="155" spans="2:65" s="10" customFormat="1" ht="51" customHeight="1">
      <c r="B155" s="177"/>
      <c r="C155" s="178"/>
      <c r="D155" s="178"/>
      <c r="E155" s="179" t="s">
        <v>21</v>
      </c>
      <c r="F155" s="268" t="s">
        <v>207</v>
      </c>
      <c r="G155" s="269"/>
      <c r="H155" s="269"/>
      <c r="I155" s="269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0" customFormat="1" ht="25.5" customHeight="1">
      <c r="B156" s="177"/>
      <c r="C156" s="178"/>
      <c r="D156" s="178"/>
      <c r="E156" s="179" t="s">
        <v>21</v>
      </c>
      <c r="F156" s="270" t="s">
        <v>201</v>
      </c>
      <c r="G156" s="271"/>
      <c r="H156" s="271"/>
      <c r="I156" s="271"/>
      <c r="J156" s="178"/>
      <c r="K156" s="179" t="s">
        <v>21</v>
      </c>
      <c r="L156" s="178"/>
      <c r="M156" s="178"/>
      <c r="N156" s="178"/>
      <c r="O156" s="178"/>
      <c r="P156" s="178"/>
      <c r="Q156" s="178"/>
      <c r="R156" s="180"/>
      <c r="T156" s="181"/>
      <c r="U156" s="178"/>
      <c r="V156" s="178"/>
      <c r="W156" s="178"/>
      <c r="X156" s="178"/>
      <c r="Y156" s="178"/>
      <c r="Z156" s="178"/>
      <c r="AA156" s="182"/>
      <c r="AT156" s="183" t="s">
        <v>180</v>
      </c>
      <c r="AU156" s="183" t="s">
        <v>151</v>
      </c>
      <c r="AV156" s="10" t="s">
        <v>83</v>
      </c>
      <c r="AW156" s="10" t="s">
        <v>6</v>
      </c>
      <c r="AX156" s="10" t="s">
        <v>75</v>
      </c>
      <c r="AY156" s="183" t="s">
        <v>172</v>
      </c>
    </row>
    <row r="157" spans="2:65" s="11" customFormat="1" ht="16.5" customHeight="1">
      <c r="B157" s="184"/>
      <c r="C157" s="185"/>
      <c r="D157" s="185"/>
      <c r="E157" s="186" t="s">
        <v>21</v>
      </c>
      <c r="F157" s="272" t="s">
        <v>450</v>
      </c>
      <c r="G157" s="273"/>
      <c r="H157" s="273"/>
      <c r="I157" s="273"/>
      <c r="J157" s="185"/>
      <c r="K157" s="187">
        <v>20.8</v>
      </c>
      <c r="L157" s="185"/>
      <c r="M157" s="185"/>
      <c r="N157" s="185"/>
      <c r="O157" s="185"/>
      <c r="P157" s="185"/>
      <c r="Q157" s="185"/>
      <c r="R157" s="188"/>
      <c r="T157" s="189"/>
      <c r="U157" s="185"/>
      <c r="V157" s="185"/>
      <c r="W157" s="185"/>
      <c r="X157" s="185"/>
      <c r="Y157" s="185"/>
      <c r="Z157" s="185"/>
      <c r="AA157" s="190"/>
      <c r="AT157" s="191" t="s">
        <v>180</v>
      </c>
      <c r="AU157" s="191" t="s">
        <v>151</v>
      </c>
      <c r="AV157" s="11" t="s">
        <v>151</v>
      </c>
      <c r="AW157" s="11" t="s">
        <v>6</v>
      </c>
      <c r="AX157" s="11" t="s">
        <v>83</v>
      </c>
      <c r="AY157" s="191" t="s">
        <v>172</v>
      </c>
    </row>
    <row r="158" spans="2:65" s="9" customFormat="1" ht="29.85" customHeight="1">
      <c r="B158" s="157"/>
      <c r="C158" s="158"/>
      <c r="D158" s="167" t="s">
        <v>439</v>
      </c>
      <c r="E158" s="167"/>
      <c r="F158" s="167"/>
      <c r="G158" s="167"/>
      <c r="H158" s="167"/>
      <c r="I158" s="167"/>
      <c r="J158" s="167"/>
      <c r="K158" s="167"/>
      <c r="L158" s="167"/>
      <c r="M158" s="167"/>
      <c r="N158" s="280">
        <f>BK158</f>
        <v>0</v>
      </c>
      <c r="O158" s="281"/>
      <c r="P158" s="281"/>
      <c r="Q158" s="281"/>
      <c r="R158" s="160"/>
      <c r="T158" s="161"/>
      <c r="U158" s="158"/>
      <c r="V158" s="158"/>
      <c r="W158" s="162">
        <f>SUM(W159:W161)</f>
        <v>0</v>
      </c>
      <c r="X158" s="158"/>
      <c r="Y158" s="162">
        <f>SUM(Y159:Y161)</f>
        <v>7.2471599999999992</v>
      </c>
      <c r="Z158" s="158"/>
      <c r="AA158" s="163">
        <f>SUM(AA159:AA161)</f>
        <v>0</v>
      </c>
      <c r="AR158" s="164" t="s">
        <v>83</v>
      </c>
      <c r="AT158" s="165" t="s">
        <v>74</v>
      </c>
      <c r="AU158" s="165" t="s">
        <v>83</v>
      </c>
      <c r="AY158" s="164" t="s">
        <v>172</v>
      </c>
      <c r="BK158" s="166">
        <f>SUM(BK159:BK161)</f>
        <v>0</v>
      </c>
    </row>
    <row r="159" spans="2:65" s="1" customFormat="1" ht="38.25" customHeight="1">
      <c r="B159" s="36"/>
      <c r="C159" s="168" t="s">
        <v>228</v>
      </c>
      <c r="D159" s="168" t="s">
        <v>173</v>
      </c>
      <c r="E159" s="169" t="s">
        <v>451</v>
      </c>
      <c r="F159" s="264" t="s">
        <v>452</v>
      </c>
      <c r="G159" s="264"/>
      <c r="H159" s="264"/>
      <c r="I159" s="264"/>
      <c r="J159" s="170" t="s">
        <v>193</v>
      </c>
      <c r="K159" s="171">
        <v>3</v>
      </c>
      <c r="L159" s="265">
        <v>0</v>
      </c>
      <c r="M159" s="266"/>
      <c r="N159" s="267">
        <f>ROUND(L159*K159,3)</f>
        <v>0</v>
      </c>
      <c r="O159" s="267"/>
      <c r="P159" s="267"/>
      <c r="Q159" s="267"/>
      <c r="R159" s="38"/>
      <c r="T159" s="173" t="s">
        <v>21</v>
      </c>
      <c r="U159" s="45" t="s">
        <v>42</v>
      </c>
      <c r="V159" s="37"/>
      <c r="W159" s="174">
        <f>V159*K159</f>
        <v>0</v>
      </c>
      <c r="X159" s="174">
        <v>2.4157199999999999</v>
      </c>
      <c r="Y159" s="174">
        <f>X159*K159</f>
        <v>7.2471599999999992</v>
      </c>
      <c r="Z159" s="174">
        <v>0</v>
      </c>
      <c r="AA159" s="175">
        <f>Z159*K159</f>
        <v>0</v>
      </c>
      <c r="AR159" s="20" t="s">
        <v>177</v>
      </c>
      <c r="AT159" s="20" t="s">
        <v>173</v>
      </c>
      <c r="AU159" s="20" t="s">
        <v>151</v>
      </c>
      <c r="AY159" s="20" t="s">
        <v>172</v>
      </c>
      <c r="BE159" s="111">
        <f>IF(U159="základná",N159,0)</f>
        <v>0</v>
      </c>
      <c r="BF159" s="111">
        <f>IF(U159="znížená",N159,0)</f>
        <v>0</v>
      </c>
      <c r="BG159" s="111">
        <f>IF(U159="zákl. prenesená",N159,0)</f>
        <v>0</v>
      </c>
      <c r="BH159" s="111">
        <f>IF(U159="zníž. prenesená",N159,0)</f>
        <v>0</v>
      </c>
      <c r="BI159" s="111">
        <f>IF(U159="nulová",N159,0)</f>
        <v>0</v>
      </c>
      <c r="BJ159" s="20" t="s">
        <v>151</v>
      </c>
      <c r="BK159" s="176">
        <f>ROUND(L159*K159,3)</f>
        <v>0</v>
      </c>
      <c r="BL159" s="20" t="s">
        <v>177</v>
      </c>
      <c r="BM159" s="20" t="s">
        <v>453</v>
      </c>
    </row>
    <row r="160" spans="2:65" s="10" customFormat="1" ht="25.5" customHeight="1">
      <c r="B160" s="177"/>
      <c r="C160" s="178"/>
      <c r="D160" s="178"/>
      <c r="E160" s="179" t="s">
        <v>21</v>
      </c>
      <c r="F160" s="268" t="s">
        <v>454</v>
      </c>
      <c r="G160" s="269"/>
      <c r="H160" s="269"/>
      <c r="I160" s="269"/>
      <c r="J160" s="178"/>
      <c r="K160" s="179" t="s">
        <v>21</v>
      </c>
      <c r="L160" s="178"/>
      <c r="M160" s="178"/>
      <c r="N160" s="178"/>
      <c r="O160" s="178"/>
      <c r="P160" s="178"/>
      <c r="Q160" s="178"/>
      <c r="R160" s="180"/>
      <c r="T160" s="181"/>
      <c r="U160" s="178"/>
      <c r="V160" s="178"/>
      <c r="W160" s="178"/>
      <c r="X160" s="178"/>
      <c r="Y160" s="178"/>
      <c r="Z160" s="178"/>
      <c r="AA160" s="182"/>
      <c r="AT160" s="183" t="s">
        <v>180</v>
      </c>
      <c r="AU160" s="183" t="s">
        <v>151</v>
      </c>
      <c r="AV160" s="10" t="s">
        <v>83</v>
      </c>
      <c r="AW160" s="10" t="s">
        <v>6</v>
      </c>
      <c r="AX160" s="10" t="s">
        <v>75</v>
      </c>
      <c r="AY160" s="183" t="s">
        <v>172</v>
      </c>
    </row>
    <row r="161" spans="2:65" s="11" customFormat="1" ht="16.5" customHeight="1">
      <c r="B161" s="184"/>
      <c r="C161" s="185"/>
      <c r="D161" s="185"/>
      <c r="E161" s="186" t="s">
        <v>21</v>
      </c>
      <c r="F161" s="272" t="s">
        <v>455</v>
      </c>
      <c r="G161" s="273"/>
      <c r="H161" s="273"/>
      <c r="I161" s="273"/>
      <c r="J161" s="185"/>
      <c r="K161" s="187">
        <v>3</v>
      </c>
      <c r="L161" s="185"/>
      <c r="M161" s="185"/>
      <c r="N161" s="185"/>
      <c r="O161" s="185"/>
      <c r="P161" s="185"/>
      <c r="Q161" s="185"/>
      <c r="R161" s="188"/>
      <c r="T161" s="189"/>
      <c r="U161" s="185"/>
      <c r="V161" s="185"/>
      <c r="W161" s="185"/>
      <c r="X161" s="185"/>
      <c r="Y161" s="185"/>
      <c r="Z161" s="185"/>
      <c r="AA161" s="190"/>
      <c r="AT161" s="191" t="s">
        <v>180</v>
      </c>
      <c r="AU161" s="191" t="s">
        <v>151</v>
      </c>
      <c r="AV161" s="11" t="s">
        <v>151</v>
      </c>
      <c r="AW161" s="11" t="s">
        <v>6</v>
      </c>
      <c r="AX161" s="11" t="s">
        <v>83</v>
      </c>
      <c r="AY161" s="191" t="s">
        <v>172</v>
      </c>
    </row>
    <row r="162" spans="2:65" s="9" customFormat="1" ht="29.85" customHeight="1">
      <c r="B162" s="157"/>
      <c r="C162" s="158"/>
      <c r="D162" s="167" t="s">
        <v>145</v>
      </c>
      <c r="E162" s="167"/>
      <c r="F162" s="167"/>
      <c r="G162" s="167"/>
      <c r="H162" s="167"/>
      <c r="I162" s="167"/>
      <c r="J162" s="167"/>
      <c r="K162" s="167"/>
      <c r="L162" s="167"/>
      <c r="M162" s="167"/>
      <c r="N162" s="280">
        <f>BK162</f>
        <v>0</v>
      </c>
      <c r="O162" s="281"/>
      <c r="P162" s="281"/>
      <c r="Q162" s="281"/>
      <c r="R162" s="160"/>
      <c r="T162" s="161"/>
      <c r="U162" s="158"/>
      <c r="V162" s="158"/>
      <c r="W162" s="162">
        <f>SUM(W163:W190)</f>
        <v>0</v>
      </c>
      <c r="X162" s="158"/>
      <c r="Y162" s="162">
        <f>SUM(Y163:Y190)</f>
        <v>167.73994399999998</v>
      </c>
      <c r="Z162" s="158"/>
      <c r="AA162" s="163">
        <f>SUM(AA163:AA190)</f>
        <v>8.0783999999999985</v>
      </c>
      <c r="AR162" s="164" t="s">
        <v>83</v>
      </c>
      <c r="AT162" s="165" t="s">
        <v>74</v>
      </c>
      <c r="AU162" s="165" t="s">
        <v>83</v>
      </c>
      <c r="AY162" s="164" t="s">
        <v>172</v>
      </c>
      <c r="BK162" s="166">
        <f>SUM(BK163:BK190)</f>
        <v>0</v>
      </c>
    </row>
    <row r="163" spans="2:65" s="1" customFormat="1" ht="16.5" customHeight="1">
      <c r="B163" s="36"/>
      <c r="C163" s="168" t="s">
        <v>234</v>
      </c>
      <c r="D163" s="168" t="s">
        <v>173</v>
      </c>
      <c r="E163" s="169" t="s">
        <v>346</v>
      </c>
      <c r="F163" s="264" t="s">
        <v>347</v>
      </c>
      <c r="G163" s="264"/>
      <c r="H163" s="264"/>
      <c r="I163" s="264"/>
      <c r="J163" s="170" t="s">
        <v>185</v>
      </c>
      <c r="K163" s="171">
        <v>52.8</v>
      </c>
      <c r="L163" s="265">
        <v>0</v>
      </c>
      <c r="M163" s="266"/>
      <c r="N163" s="267">
        <f>ROUND(L163*K163,3)</f>
        <v>0</v>
      </c>
      <c r="O163" s="267"/>
      <c r="P163" s="267"/>
      <c r="Q163" s="267"/>
      <c r="R163" s="38"/>
      <c r="T163" s="173" t="s">
        <v>21</v>
      </c>
      <c r="U163" s="45" t="s">
        <v>42</v>
      </c>
      <c r="V163" s="37"/>
      <c r="W163" s="174">
        <f>V163*K163</f>
        <v>0</v>
      </c>
      <c r="X163" s="174">
        <v>7.0999999999999994E-2</v>
      </c>
      <c r="Y163" s="174">
        <f>X163*K163</f>
        <v>3.7487999999999992</v>
      </c>
      <c r="Z163" s="174">
        <v>0</v>
      </c>
      <c r="AA163" s="175">
        <f>Z163*K163</f>
        <v>0</v>
      </c>
      <c r="AR163" s="20" t="s">
        <v>177</v>
      </c>
      <c r="AT163" s="20" t="s">
        <v>173</v>
      </c>
      <c r="AU163" s="20" t="s">
        <v>151</v>
      </c>
      <c r="AY163" s="20" t="s">
        <v>172</v>
      </c>
      <c r="BE163" s="111">
        <f>IF(U163="základná",N163,0)</f>
        <v>0</v>
      </c>
      <c r="BF163" s="111">
        <f>IF(U163="znížená",N163,0)</f>
        <v>0</v>
      </c>
      <c r="BG163" s="111">
        <f>IF(U163="zákl. prenesená",N163,0)</f>
        <v>0</v>
      </c>
      <c r="BH163" s="111">
        <f>IF(U163="zníž. prenesená",N163,0)</f>
        <v>0</v>
      </c>
      <c r="BI163" s="111">
        <f>IF(U163="nulová",N163,0)</f>
        <v>0</v>
      </c>
      <c r="BJ163" s="20" t="s">
        <v>151</v>
      </c>
      <c r="BK163" s="176">
        <f>ROUND(L163*K163,3)</f>
        <v>0</v>
      </c>
      <c r="BL163" s="20" t="s">
        <v>177</v>
      </c>
      <c r="BM163" s="20" t="s">
        <v>348</v>
      </c>
    </row>
    <row r="164" spans="2:65" s="10" customFormat="1" ht="51" customHeight="1">
      <c r="B164" s="177"/>
      <c r="C164" s="178"/>
      <c r="D164" s="178"/>
      <c r="E164" s="179" t="s">
        <v>21</v>
      </c>
      <c r="F164" s="268" t="s">
        <v>349</v>
      </c>
      <c r="G164" s="269"/>
      <c r="H164" s="269"/>
      <c r="I164" s="269"/>
      <c r="J164" s="178"/>
      <c r="K164" s="179" t="s">
        <v>21</v>
      </c>
      <c r="L164" s="178"/>
      <c r="M164" s="178"/>
      <c r="N164" s="178"/>
      <c r="O164" s="178"/>
      <c r="P164" s="178"/>
      <c r="Q164" s="178"/>
      <c r="R164" s="180"/>
      <c r="T164" s="181"/>
      <c r="U164" s="178"/>
      <c r="V164" s="178"/>
      <c r="W164" s="178"/>
      <c r="X164" s="178"/>
      <c r="Y164" s="178"/>
      <c r="Z164" s="178"/>
      <c r="AA164" s="182"/>
      <c r="AT164" s="183" t="s">
        <v>180</v>
      </c>
      <c r="AU164" s="183" t="s">
        <v>151</v>
      </c>
      <c r="AV164" s="10" t="s">
        <v>83</v>
      </c>
      <c r="AW164" s="10" t="s">
        <v>6</v>
      </c>
      <c r="AX164" s="10" t="s">
        <v>75</v>
      </c>
      <c r="AY164" s="183" t="s">
        <v>172</v>
      </c>
    </row>
    <row r="165" spans="2:65" s="10" customFormat="1" ht="25.5" customHeight="1">
      <c r="B165" s="177"/>
      <c r="C165" s="178"/>
      <c r="D165" s="178"/>
      <c r="E165" s="179" t="s">
        <v>21</v>
      </c>
      <c r="F165" s="270" t="s">
        <v>350</v>
      </c>
      <c r="G165" s="271"/>
      <c r="H165" s="271"/>
      <c r="I165" s="271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0" customFormat="1" ht="16.5" customHeight="1">
      <c r="B166" s="177"/>
      <c r="C166" s="178"/>
      <c r="D166" s="178"/>
      <c r="E166" s="179" t="s">
        <v>21</v>
      </c>
      <c r="F166" s="270" t="s">
        <v>456</v>
      </c>
      <c r="G166" s="271"/>
      <c r="H166" s="271"/>
      <c r="I166" s="271"/>
      <c r="J166" s="178"/>
      <c r="K166" s="179" t="s">
        <v>21</v>
      </c>
      <c r="L166" s="178"/>
      <c r="M166" s="178"/>
      <c r="N166" s="178"/>
      <c r="O166" s="178"/>
      <c r="P166" s="178"/>
      <c r="Q166" s="178"/>
      <c r="R166" s="180"/>
      <c r="T166" s="181"/>
      <c r="U166" s="178"/>
      <c r="V166" s="178"/>
      <c r="W166" s="178"/>
      <c r="X166" s="178"/>
      <c r="Y166" s="178"/>
      <c r="Z166" s="178"/>
      <c r="AA166" s="182"/>
      <c r="AT166" s="183" t="s">
        <v>180</v>
      </c>
      <c r="AU166" s="183" t="s">
        <v>151</v>
      </c>
      <c r="AV166" s="10" t="s">
        <v>83</v>
      </c>
      <c r="AW166" s="10" t="s">
        <v>6</v>
      </c>
      <c r="AX166" s="10" t="s">
        <v>75</v>
      </c>
      <c r="AY166" s="183" t="s">
        <v>172</v>
      </c>
    </row>
    <row r="167" spans="2:65" s="11" customFormat="1" ht="16.5" customHeight="1">
      <c r="B167" s="184"/>
      <c r="C167" s="185"/>
      <c r="D167" s="185"/>
      <c r="E167" s="186" t="s">
        <v>21</v>
      </c>
      <c r="F167" s="272" t="s">
        <v>457</v>
      </c>
      <c r="G167" s="273"/>
      <c r="H167" s="273"/>
      <c r="I167" s="273"/>
      <c r="J167" s="185"/>
      <c r="K167" s="187">
        <v>52.8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90"/>
      <c r="AT167" s="191" t="s">
        <v>180</v>
      </c>
      <c r="AU167" s="191" t="s">
        <v>151</v>
      </c>
      <c r="AV167" s="11" t="s">
        <v>151</v>
      </c>
      <c r="AW167" s="11" t="s">
        <v>6</v>
      </c>
      <c r="AX167" s="11" t="s">
        <v>83</v>
      </c>
      <c r="AY167" s="191" t="s">
        <v>172</v>
      </c>
    </row>
    <row r="168" spans="2:65" s="1" customFormat="1" ht="25.5" customHeight="1">
      <c r="B168" s="36"/>
      <c r="C168" s="168" t="s">
        <v>240</v>
      </c>
      <c r="D168" s="168" t="s">
        <v>173</v>
      </c>
      <c r="E168" s="169" t="s">
        <v>458</v>
      </c>
      <c r="F168" s="264" t="s">
        <v>459</v>
      </c>
      <c r="G168" s="264"/>
      <c r="H168" s="264"/>
      <c r="I168" s="264"/>
      <c r="J168" s="170" t="s">
        <v>185</v>
      </c>
      <c r="K168" s="171">
        <v>57.6</v>
      </c>
      <c r="L168" s="265">
        <v>0</v>
      </c>
      <c r="M168" s="266"/>
      <c r="N168" s="267">
        <f>ROUND(L168*K168,3)</f>
        <v>0</v>
      </c>
      <c r="O168" s="267"/>
      <c r="P168" s="267"/>
      <c r="Q168" s="267"/>
      <c r="R168" s="38"/>
      <c r="T168" s="173" t="s">
        <v>21</v>
      </c>
      <c r="U168" s="45" t="s">
        <v>42</v>
      </c>
      <c r="V168" s="37"/>
      <c r="W168" s="174">
        <f>V168*K168</f>
        <v>0</v>
      </c>
      <c r="X168" s="174">
        <v>7.0999999999999994E-2</v>
      </c>
      <c r="Y168" s="174">
        <f>X168*K168</f>
        <v>4.0895999999999999</v>
      </c>
      <c r="Z168" s="174">
        <v>0</v>
      </c>
      <c r="AA168" s="175">
        <f>Z168*K168</f>
        <v>0</v>
      </c>
      <c r="AR168" s="20" t="s">
        <v>177</v>
      </c>
      <c r="AT168" s="20" t="s">
        <v>173</v>
      </c>
      <c r="AU168" s="20" t="s">
        <v>151</v>
      </c>
      <c r="AY168" s="20" t="s">
        <v>172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151</v>
      </c>
      <c r="BK168" s="176">
        <f>ROUND(L168*K168,3)</f>
        <v>0</v>
      </c>
      <c r="BL168" s="20" t="s">
        <v>177</v>
      </c>
      <c r="BM168" s="20" t="s">
        <v>460</v>
      </c>
    </row>
    <row r="169" spans="2:65" s="10" customFormat="1" ht="51" customHeight="1">
      <c r="B169" s="177"/>
      <c r="C169" s="178"/>
      <c r="D169" s="178"/>
      <c r="E169" s="179" t="s">
        <v>21</v>
      </c>
      <c r="F169" s="268" t="s">
        <v>461</v>
      </c>
      <c r="G169" s="269"/>
      <c r="H169" s="269"/>
      <c r="I169" s="269"/>
      <c r="J169" s="178"/>
      <c r="K169" s="179" t="s">
        <v>21</v>
      </c>
      <c r="L169" s="178"/>
      <c r="M169" s="178"/>
      <c r="N169" s="178"/>
      <c r="O169" s="178"/>
      <c r="P169" s="178"/>
      <c r="Q169" s="178"/>
      <c r="R169" s="180"/>
      <c r="T169" s="181"/>
      <c r="U169" s="178"/>
      <c r="V169" s="178"/>
      <c r="W169" s="178"/>
      <c r="X169" s="178"/>
      <c r="Y169" s="178"/>
      <c r="Z169" s="178"/>
      <c r="AA169" s="182"/>
      <c r="AT169" s="183" t="s">
        <v>180</v>
      </c>
      <c r="AU169" s="183" t="s">
        <v>151</v>
      </c>
      <c r="AV169" s="10" t="s">
        <v>83</v>
      </c>
      <c r="AW169" s="10" t="s">
        <v>6</v>
      </c>
      <c r="AX169" s="10" t="s">
        <v>75</v>
      </c>
      <c r="AY169" s="183" t="s">
        <v>172</v>
      </c>
    </row>
    <row r="170" spans="2:65" s="10" customFormat="1" ht="51" customHeight="1">
      <c r="B170" s="177"/>
      <c r="C170" s="178"/>
      <c r="D170" s="178"/>
      <c r="E170" s="179" t="s">
        <v>21</v>
      </c>
      <c r="F170" s="270" t="s">
        <v>462</v>
      </c>
      <c r="G170" s="271"/>
      <c r="H170" s="271"/>
      <c r="I170" s="271"/>
      <c r="J170" s="178"/>
      <c r="K170" s="179" t="s">
        <v>21</v>
      </c>
      <c r="L170" s="178"/>
      <c r="M170" s="178"/>
      <c r="N170" s="178"/>
      <c r="O170" s="178"/>
      <c r="P170" s="178"/>
      <c r="Q170" s="178"/>
      <c r="R170" s="180"/>
      <c r="T170" s="181"/>
      <c r="U170" s="178"/>
      <c r="V170" s="178"/>
      <c r="W170" s="178"/>
      <c r="X170" s="178"/>
      <c r="Y170" s="178"/>
      <c r="Z170" s="178"/>
      <c r="AA170" s="182"/>
      <c r="AT170" s="183" t="s">
        <v>180</v>
      </c>
      <c r="AU170" s="183" t="s">
        <v>151</v>
      </c>
      <c r="AV170" s="10" t="s">
        <v>83</v>
      </c>
      <c r="AW170" s="10" t="s">
        <v>6</v>
      </c>
      <c r="AX170" s="10" t="s">
        <v>75</v>
      </c>
      <c r="AY170" s="183" t="s">
        <v>172</v>
      </c>
    </row>
    <row r="171" spans="2:65" s="10" customFormat="1" ht="16.5" customHeight="1">
      <c r="B171" s="177"/>
      <c r="C171" s="178"/>
      <c r="D171" s="178"/>
      <c r="E171" s="179" t="s">
        <v>21</v>
      </c>
      <c r="F171" s="270" t="s">
        <v>456</v>
      </c>
      <c r="G171" s="271"/>
      <c r="H171" s="271"/>
      <c r="I171" s="271"/>
      <c r="J171" s="178"/>
      <c r="K171" s="179" t="s">
        <v>21</v>
      </c>
      <c r="L171" s="178"/>
      <c r="M171" s="178"/>
      <c r="N171" s="178"/>
      <c r="O171" s="178"/>
      <c r="P171" s="178"/>
      <c r="Q171" s="178"/>
      <c r="R171" s="180"/>
      <c r="T171" s="181"/>
      <c r="U171" s="178"/>
      <c r="V171" s="178"/>
      <c r="W171" s="178"/>
      <c r="X171" s="178"/>
      <c r="Y171" s="178"/>
      <c r="Z171" s="178"/>
      <c r="AA171" s="182"/>
      <c r="AT171" s="183" t="s">
        <v>180</v>
      </c>
      <c r="AU171" s="183" t="s">
        <v>151</v>
      </c>
      <c r="AV171" s="10" t="s">
        <v>83</v>
      </c>
      <c r="AW171" s="10" t="s">
        <v>6</v>
      </c>
      <c r="AX171" s="10" t="s">
        <v>75</v>
      </c>
      <c r="AY171" s="183" t="s">
        <v>172</v>
      </c>
    </row>
    <row r="172" spans="2:65" s="11" customFormat="1" ht="16.5" customHeight="1">
      <c r="B172" s="184"/>
      <c r="C172" s="185"/>
      <c r="D172" s="185"/>
      <c r="E172" s="186" t="s">
        <v>21</v>
      </c>
      <c r="F172" s="272" t="s">
        <v>463</v>
      </c>
      <c r="G172" s="273"/>
      <c r="H172" s="273"/>
      <c r="I172" s="273"/>
      <c r="J172" s="185"/>
      <c r="K172" s="187">
        <v>57.6</v>
      </c>
      <c r="L172" s="185"/>
      <c r="M172" s="185"/>
      <c r="N172" s="185"/>
      <c r="O172" s="185"/>
      <c r="P172" s="185"/>
      <c r="Q172" s="185"/>
      <c r="R172" s="188"/>
      <c r="T172" s="189"/>
      <c r="U172" s="185"/>
      <c r="V172" s="185"/>
      <c r="W172" s="185"/>
      <c r="X172" s="185"/>
      <c r="Y172" s="185"/>
      <c r="Z172" s="185"/>
      <c r="AA172" s="190"/>
      <c r="AT172" s="191" t="s">
        <v>180</v>
      </c>
      <c r="AU172" s="191" t="s">
        <v>151</v>
      </c>
      <c r="AV172" s="11" t="s">
        <v>151</v>
      </c>
      <c r="AW172" s="11" t="s">
        <v>6</v>
      </c>
      <c r="AX172" s="11" t="s">
        <v>83</v>
      </c>
      <c r="AY172" s="191" t="s">
        <v>172</v>
      </c>
    </row>
    <row r="173" spans="2:65" s="1" customFormat="1" ht="25.5" customHeight="1">
      <c r="B173" s="36"/>
      <c r="C173" s="168" t="s">
        <v>246</v>
      </c>
      <c r="D173" s="168" t="s">
        <v>173</v>
      </c>
      <c r="E173" s="169" t="s">
        <v>223</v>
      </c>
      <c r="F173" s="264" t="s">
        <v>224</v>
      </c>
      <c r="G173" s="264"/>
      <c r="H173" s="264"/>
      <c r="I173" s="264"/>
      <c r="J173" s="170" t="s">
        <v>225</v>
      </c>
      <c r="K173" s="171">
        <v>2</v>
      </c>
      <c r="L173" s="265">
        <v>0</v>
      </c>
      <c r="M173" s="266"/>
      <c r="N173" s="267">
        <f>ROUND(L173*K173,3)</f>
        <v>0</v>
      </c>
      <c r="O173" s="267"/>
      <c r="P173" s="267"/>
      <c r="Q173" s="267"/>
      <c r="R173" s="38"/>
      <c r="T173" s="173" t="s">
        <v>21</v>
      </c>
      <c r="U173" s="45" t="s">
        <v>42</v>
      </c>
      <c r="V173" s="37"/>
      <c r="W173" s="174">
        <f>V173*K173</f>
        <v>0</v>
      </c>
      <c r="X173" s="174">
        <v>7.7670000000000003E-2</v>
      </c>
      <c r="Y173" s="174">
        <f>X173*K173</f>
        <v>0.15534000000000001</v>
      </c>
      <c r="Z173" s="174">
        <v>0</v>
      </c>
      <c r="AA173" s="175">
        <f>Z173*K173</f>
        <v>0</v>
      </c>
      <c r="AR173" s="20" t="s">
        <v>177</v>
      </c>
      <c r="AT173" s="20" t="s">
        <v>173</v>
      </c>
      <c r="AU173" s="20" t="s">
        <v>151</v>
      </c>
      <c r="AY173" s="20" t="s">
        <v>172</v>
      </c>
      <c r="BE173" s="111">
        <f>IF(U173="základná",N173,0)</f>
        <v>0</v>
      </c>
      <c r="BF173" s="111">
        <f>IF(U173="znížená",N173,0)</f>
        <v>0</v>
      </c>
      <c r="BG173" s="111">
        <f>IF(U173="zákl. prenesená",N173,0)</f>
        <v>0</v>
      </c>
      <c r="BH173" s="111">
        <f>IF(U173="zníž. prenesená",N173,0)</f>
        <v>0</v>
      </c>
      <c r="BI173" s="111">
        <f>IF(U173="nulová",N173,0)</f>
        <v>0</v>
      </c>
      <c r="BJ173" s="20" t="s">
        <v>151</v>
      </c>
      <c r="BK173" s="176">
        <f>ROUND(L173*K173,3)</f>
        <v>0</v>
      </c>
      <c r="BL173" s="20" t="s">
        <v>177</v>
      </c>
      <c r="BM173" s="20" t="s">
        <v>226</v>
      </c>
    </row>
    <row r="174" spans="2:65" s="11" customFormat="1" ht="16.5" customHeight="1">
      <c r="B174" s="184"/>
      <c r="C174" s="185"/>
      <c r="D174" s="185"/>
      <c r="E174" s="186" t="s">
        <v>21</v>
      </c>
      <c r="F174" s="274" t="s">
        <v>227</v>
      </c>
      <c r="G174" s="275"/>
      <c r="H174" s="275"/>
      <c r="I174" s="275"/>
      <c r="J174" s="185"/>
      <c r="K174" s="187">
        <v>2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90"/>
      <c r="AT174" s="191" t="s">
        <v>180</v>
      </c>
      <c r="AU174" s="191" t="s">
        <v>151</v>
      </c>
      <c r="AV174" s="11" t="s">
        <v>151</v>
      </c>
      <c r="AW174" s="11" t="s">
        <v>6</v>
      </c>
      <c r="AX174" s="11" t="s">
        <v>83</v>
      </c>
      <c r="AY174" s="191" t="s">
        <v>172</v>
      </c>
    </row>
    <row r="175" spans="2:65" s="1" customFormat="1" ht="38.25" customHeight="1">
      <c r="B175" s="36"/>
      <c r="C175" s="168" t="s">
        <v>253</v>
      </c>
      <c r="D175" s="168" t="s">
        <v>173</v>
      </c>
      <c r="E175" s="169" t="s">
        <v>359</v>
      </c>
      <c r="F175" s="264" t="s">
        <v>360</v>
      </c>
      <c r="G175" s="264"/>
      <c r="H175" s="264"/>
      <c r="I175" s="264"/>
      <c r="J175" s="170" t="s">
        <v>185</v>
      </c>
      <c r="K175" s="171">
        <v>112.2</v>
      </c>
      <c r="L175" s="265">
        <v>0</v>
      </c>
      <c r="M175" s="266"/>
      <c r="N175" s="267">
        <f>ROUND(L175*K175,3)</f>
        <v>0</v>
      </c>
      <c r="O175" s="267"/>
      <c r="P175" s="267"/>
      <c r="Q175" s="267"/>
      <c r="R175" s="38"/>
      <c r="T175" s="173" t="s">
        <v>21</v>
      </c>
      <c r="U175" s="45" t="s">
        <v>42</v>
      </c>
      <c r="V175" s="37"/>
      <c r="W175" s="174">
        <f>V175*K175</f>
        <v>0</v>
      </c>
      <c r="X175" s="174">
        <v>3.5009999999999999E-2</v>
      </c>
      <c r="Y175" s="174">
        <f>X175*K175</f>
        <v>3.9281220000000001</v>
      </c>
      <c r="Z175" s="174">
        <v>0</v>
      </c>
      <c r="AA175" s="175">
        <f>Z175*K175</f>
        <v>0</v>
      </c>
      <c r="AR175" s="20" t="s">
        <v>177</v>
      </c>
      <c r="AT175" s="20" t="s">
        <v>173</v>
      </c>
      <c r="AU175" s="20" t="s">
        <v>151</v>
      </c>
      <c r="AY175" s="20" t="s">
        <v>172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151</v>
      </c>
      <c r="BK175" s="176">
        <f>ROUND(L175*K175,3)</f>
        <v>0</v>
      </c>
      <c r="BL175" s="20" t="s">
        <v>177</v>
      </c>
      <c r="BM175" s="20" t="s">
        <v>361</v>
      </c>
    </row>
    <row r="176" spans="2:65" s="1" customFormat="1" ht="16.5" customHeight="1">
      <c r="B176" s="36"/>
      <c r="C176" s="168" t="s">
        <v>258</v>
      </c>
      <c r="D176" s="168" t="s">
        <v>173</v>
      </c>
      <c r="E176" s="169" t="s">
        <v>363</v>
      </c>
      <c r="F176" s="264" t="s">
        <v>364</v>
      </c>
      <c r="G176" s="264"/>
      <c r="H176" s="264"/>
      <c r="I176" s="264"/>
      <c r="J176" s="170" t="s">
        <v>185</v>
      </c>
      <c r="K176" s="171">
        <v>83.2</v>
      </c>
      <c r="L176" s="265">
        <v>0</v>
      </c>
      <c r="M176" s="266"/>
      <c r="N176" s="267">
        <f>ROUND(L176*K176,3)</f>
        <v>0</v>
      </c>
      <c r="O176" s="267"/>
      <c r="P176" s="267"/>
      <c r="Q176" s="267"/>
      <c r="R176" s="38"/>
      <c r="T176" s="173" t="s">
        <v>21</v>
      </c>
      <c r="U176" s="45" t="s">
        <v>42</v>
      </c>
      <c r="V176" s="37"/>
      <c r="W176" s="174">
        <f>V176*K176</f>
        <v>0</v>
      </c>
      <c r="X176" s="174">
        <v>1.1900000000000001E-3</v>
      </c>
      <c r="Y176" s="174">
        <f>X176*K176</f>
        <v>9.9008000000000013E-2</v>
      </c>
      <c r="Z176" s="174">
        <v>0</v>
      </c>
      <c r="AA176" s="175">
        <f>Z176*K176</f>
        <v>0</v>
      </c>
      <c r="AR176" s="20" t="s">
        <v>177</v>
      </c>
      <c r="AT176" s="20" t="s">
        <v>173</v>
      </c>
      <c r="AU176" s="20" t="s">
        <v>151</v>
      </c>
      <c r="AY176" s="20" t="s">
        <v>172</v>
      </c>
      <c r="BE176" s="111">
        <f>IF(U176="základná",N176,0)</f>
        <v>0</v>
      </c>
      <c r="BF176" s="111">
        <f>IF(U176="znížená",N176,0)</f>
        <v>0</v>
      </c>
      <c r="BG176" s="111">
        <f>IF(U176="zákl. prenesená",N176,0)</f>
        <v>0</v>
      </c>
      <c r="BH176" s="111">
        <f>IF(U176="zníž. prenesená",N176,0)</f>
        <v>0</v>
      </c>
      <c r="BI176" s="111">
        <f>IF(U176="nulová",N176,0)</f>
        <v>0</v>
      </c>
      <c r="BJ176" s="20" t="s">
        <v>151</v>
      </c>
      <c r="BK176" s="176">
        <f>ROUND(L176*K176,3)</f>
        <v>0</v>
      </c>
      <c r="BL176" s="20" t="s">
        <v>177</v>
      </c>
      <c r="BM176" s="20" t="s">
        <v>365</v>
      </c>
    </row>
    <row r="177" spans="2:65" s="10" customFormat="1" ht="51" customHeight="1">
      <c r="B177" s="177"/>
      <c r="C177" s="178"/>
      <c r="D177" s="178"/>
      <c r="E177" s="179" t="s">
        <v>21</v>
      </c>
      <c r="F177" s="268" t="s">
        <v>464</v>
      </c>
      <c r="G177" s="269"/>
      <c r="H177" s="269"/>
      <c r="I177" s="269"/>
      <c r="J177" s="178"/>
      <c r="K177" s="179" t="s">
        <v>21</v>
      </c>
      <c r="L177" s="178"/>
      <c r="M177" s="178"/>
      <c r="N177" s="178"/>
      <c r="O177" s="178"/>
      <c r="P177" s="178"/>
      <c r="Q177" s="178"/>
      <c r="R177" s="180"/>
      <c r="T177" s="181"/>
      <c r="U177" s="178"/>
      <c r="V177" s="178"/>
      <c r="W177" s="178"/>
      <c r="X177" s="178"/>
      <c r="Y177" s="178"/>
      <c r="Z177" s="178"/>
      <c r="AA177" s="182"/>
      <c r="AT177" s="183" t="s">
        <v>180</v>
      </c>
      <c r="AU177" s="183" t="s">
        <v>151</v>
      </c>
      <c r="AV177" s="10" t="s">
        <v>83</v>
      </c>
      <c r="AW177" s="10" t="s">
        <v>6</v>
      </c>
      <c r="AX177" s="10" t="s">
        <v>75</v>
      </c>
      <c r="AY177" s="183" t="s">
        <v>172</v>
      </c>
    </row>
    <row r="178" spans="2:65" s="11" customFormat="1" ht="16.5" customHeight="1">
      <c r="B178" s="184"/>
      <c r="C178" s="185"/>
      <c r="D178" s="185"/>
      <c r="E178" s="186" t="s">
        <v>21</v>
      </c>
      <c r="F178" s="272" t="s">
        <v>465</v>
      </c>
      <c r="G178" s="273"/>
      <c r="H178" s="273"/>
      <c r="I178" s="273"/>
      <c r="J178" s="185"/>
      <c r="K178" s="187">
        <v>83.2</v>
      </c>
      <c r="L178" s="185"/>
      <c r="M178" s="185"/>
      <c r="N178" s="185"/>
      <c r="O178" s="185"/>
      <c r="P178" s="185"/>
      <c r="Q178" s="185"/>
      <c r="R178" s="188"/>
      <c r="T178" s="189"/>
      <c r="U178" s="185"/>
      <c r="V178" s="185"/>
      <c r="W178" s="185"/>
      <c r="X178" s="185"/>
      <c r="Y178" s="185"/>
      <c r="Z178" s="185"/>
      <c r="AA178" s="190"/>
      <c r="AT178" s="191" t="s">
        <v>180</v>
      </c>
      <c r="AU178" s="191" t="s">
        <v>151</v>
      </c>
      <c r="AV178" s="11" t="s">
        <v>151</v>
      </c>
      <c r="AW178" s="11" t="s">
        <v>6</v>
      </c>
      <c r="AX178" s="11" t="s">
        <v>83</v>
      </c>
      <c r="AY178" s="191" t="s">
        <v>172</v>
      </c>
    </row>
    <row r="179" spans="2:65" s="1" customFormat="1" ht="16.5" customHeight="1">
      <c r="B179" s="36"/>
      <c r="C179" s="168" t="s">
        <v>263</v>
      </c>
      <c r="D179" s="168" t="s">
        <v>173</v>
      </c>
      <c r="E179" s="169" t="s">
        <v>368</v>
      </c>
      <c r="F179" s="264" t="s">
        <v>369</v>
      </c>
      <c r="G179" s="264"/>
      <c r="H179" s="264"/>
      <c r="I179" s="264"/>
      <c r="J179" s="170" t="s">
        <v>185</v>
      </c>
      <c r="K179" s="171">
        <v>112.2</v>
      </c>
      <c r="L179" s="265">
        <v>0</v>
      </c>
      <c r="M179" s="266"/>
      <c r="N179" s="267">
        <f>ROUND(L179*K179,3)</f>
        <v>0</v>
      </c>
      <c r="O179" s="267"/>
      <c r="P179" s="267"/>
      <c r="Q179" s="267"/>
      <c r="R179" s="38"/>
      <c r="T179" s="173" t="s">
        <v>21</v>
      </c>
      <c r="U179" s="45" t="s">
        <v>42</v>
      </c>
      <c r="V179" s="37"/>
      <c r="W179" s="174">
        <f>V179*K179</f>
        <v>0</v>
      </c>
      <c r="X179" s="174">
        <v>1.7000000000000001E-4</v>
      </c>
      <c r="Y179" s="174">
        <f>X179*K179</f>
        <v>1.9074000000000001E-2</v>
      </c>
      <c r="Z179" s="174">
        <v>0</v>
      </c>
      <c r="AA179" s="175">
        <f>Z179*K179</f>
        <v>0</v>
      </c>
      <c r="AR179" s="20" t="s">
        <v>177</v>
      </c>
      <c r="AT179" s="20" t="s">
        <v>173</v>
      </c>
      <c r="AU179" s="20" t="s">
        <v>151</v>
      </c>
      <c r="AY179" s="20" t="s">
        <v>172</v>
      </c>
      <c r="BE179" s="111">
        <f>IF(U179="základná",N179,0)</f>
        <v>0</v>
      </c>
      <c r="BF179" s="111">
        <f>IF(U179="znížená",N179,0)</f>
        <v>0</v>
      </c>
      <c r="BG179" s="111">
        <f>IF(U179="zákl. prenesená",N179,0)</f>
        <v>0</v>
      </c>
      <c r="BH179" s="111">
        <f>IF(U179="zníž. prenesená",N179,0)</f>
        <v>0</v>
      </c>
      <c r="BI179" s="111">
        <f>IF(U179="nulová",N179,0)</f>
        <v>0</v>
      </c>
      <c r="BJ179" s="20" t="s">
        <v>151</v>
      </c>
      <c r="BK179" s="176">
        <f>ROUND(L179*K179,3)</f>
        <v>0</v>
      </c>
      <c r="BL179" s="20" t="s">
        <v>177</v>
      </c>
      <c r="BM179" s="20" t="s">
        <v>370</v>
      </c>
    </row>
    <row r="180" spans="2:65" s="10" customFormat="1" ht="16.5" customHeight="1">
      <c r="B180" s="177"/>
      <c r="C180" s="178"/>
      <c r="D180" s="178"/>
      <c r="E180" s="179" t="s">
        <v>21</v>
      </c>
      <c r="F180" s="268" t="s">
        <v>371</v>
      </c>
      <c r="G180" s="269"/>
      <c r="H180" s="269"/>
      <c r="I180" s="269"/>
      <c r="J180" s="178"/>
      <c r="K180" s="179" t="s">
        <v>21</v>
      </c>
      <c r="L180" s="178"/>
      <c r="M180" s="178"/>
      <c r="N180" s="178"/>
      <c r="O180" s="178"/>
      <c r="P180" s="178"/>
      <c r="Q180" s="178"/>
      <c r="R180" s="180"/>
      <c r="T180" s="181"/>
      <c r="U180" s="178"/>
      <c r="V180" s="178"/>
      <c r="W180" s="178"/>
      <c r="X180" s="178"/>
      <c r="Y180" s="178"/>
      <c r="Z180" s="178"/>
      <c r="AA180" s="182"/>
      <c r="AT180" s="183" t="s">
        <v>180</v>
      </c>
      <c r="AU180" s="183" t="s">
        <v>151</v>
      </c>
      <c r="AV180" s="10" t="s">
        <v>83</v>
      </c>
      <c r="AW180" s="10" t="s">
        <v>6</v>
      </c>
      <c r="AX180" s="10" t="s">
        <v>75</v>
      </c>
      <c r="AY180" s="183" t="s">
        <v>172</v>
      </c>
    </row>
    <row r="181" spans="2:65" s="11" customFormat="1" ht="16.5" customHeight="1">
      <c r="B181" s="184"/>
      <c r="C181" s="185"/>
      <c r="D181" s="185"/>
      <c r="E181" s="186" t="s">
        <v>21</v>
      </c>
      <c r="F181" s="272" t="s">
        <v>466</v>
      </c>
      <c r="G181" s="273"/>
      <c r="H181" s="273"/>
      <c r="I181" s="273"/>
      <c r="J181" s="185"/>
      <c r="K181" s="187">
        <v>112.2</v>
      </c>
      <c r="L181" s="185"/>
      <c r="M181" s="185"/>
      <c r="N181" s="185"/>
      <c r="O181" s="185"/>
      <c r="P181" s="185"/>
      <c r="Q181" s="185"/>
      <c r="R181" s="188"/>
      <c r="T181" s="189"/>
      <c r="U181" s="185"/>
      <c r="V181" s="185"/>
      <c r="W181" s="185"/>
      <c r="X181" s="185"/>
      <c r="Y181" s="185"/>
      <c r="Z181" s="185"/>
      <c r="AA181" s="190"/>
      <c r="AT181" s="191" t="s">
        <v>180</v>
      </c>
      <c r="AU181" s="191" t="s">
        <v>151</v>
      </c>
      <c r="AV181" s="11" t="s">
        <v>151</v>
      </c>
      <c r="AW181" s="11" t="s">
        <v>6</v>
      </c>
      <c r="AX181" s="11" t="s">
        <v>83</v>
      </c>
      <c r="AY181" s="191" t="s">
        <v>172</v>
      </c>
    </row>
    <row r="182" spans="2:65" s="1" customFormat="1" ht="16.5" customHeight="1">
      <c r="B182" s="36"/>
      <c r="C182" s="168" t="s">
        <v>341</v>
      </c>
      <c r="D182" s="168" t="s">
        <v>173</v>
      </c>
      <c r="E182" s="169" t="s">
        <v>235</v>
      </c>
      <c r="F182" s="264" t="s">
        <v>236</v>
      </c>
      <c r="G182" s="264"/>
      <c r="H182" s="264"/>
      <c r="I182" s="264"/>
      <c r="J182" s="170" t="s">
        <v>176</v>
      </c>
      <c r="K182" s="171">
        <v>103.8</v>
      </c>
      <c r="L182" s="265">
        <v>0</v>
      </c>
      <c r="M182" s="266"/>
      <c r="N182" s="267">
        <f>ROUND(L182*K182,3)</f>
        <v>0</v>
      </c>
      <c r="O182" s="267"/>
      <c r="P182" s="267"/>
      <c r="Q182" s="267"/>
      <c r="R182" s="38"/>
      <c r="T182" s="173" t="s">
        <v>21</v>
      </c>
      <c r="U182" s="45" t="s">
        <v>42</v>
      </c>
      <c r="V182" s="37"/>
      <c r="W182" s="174">
        <f>V182*K182</f>
        <v>0</v>
      </c>
      <c r="X182" s="174">
        <v>1.5</v>
      </c>
      <c r="Y182" s="174">
        <f>X182*K182</f>
        <v>155.69999999999999</v>
      </c>
      <c r="Z182" s="174">
        <v>0</v>
      </c>
      <c r="AA182" s="175">
        <f>Z182*K182</f>
        <v>0</v>
      </c>
      <c r="AR182" s="20" t="s">
        <v>177</v>
      </c>
      <c r="AT182" s="20" t="s">
        <v>173</v>
      </c>
      <c r="AU182" s="20" t="s">
        <v>151</v>
      </c>
      <c r="AY182" s="20" t="s">
        <v>172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151</v>
      </c>
      <c r="BK182" s="176">
        <f>ROUND(L182*K182,3)</f>
        <v>0</v>
      </c>
      <c r="BL182" s="20" t="s">
        <v>177</v>
      </c>
      <c r="BM182" s="20" t="s">
        <v>237</v>
      </c>
    </row>
    <row r="183" spans="2:65" s="10" customFormat="1" ht="51" customHeight="1">
      <c r="B183" s="177"/>
      <c r="C183" s="178"/>
      <c r="D183" s="178"/>
      <c r="E183" s="179" t="s">
        <v>21</v>
      </c>
      <c r="F183" s="268" t="s">
        <v>238</v>
      </c>
      <c r="G183" s="269"/>
      <c r="H183" s="269"/>
      <c r="I183" s="269"/>
      <c r="J183" s="178"/>
      <c r="K183" s="179" t="s">
        <v>21</v>
      </c>
      <c r="L183" s="178"/>
      <c r="M183" s="178"/>
      <c r="N183" s="178"/>
      <c r="O183" s="178"/>
      <c r="P183" s="178"/>
      <c r="Q183" s="178"/>
      <c r="R183" s="180"/>
      <c r="T183" s="181"/>
      <c r="U183" s="178"/>
      <c r="V183" s="178"/>
      <c r="W183" s="178"/>
      <c r="X183" s="178"/>
      <c r="Y183" s="178"/>
      <c r="Z183" s="178"/>
      <c r="AA183" s="182"/>
      <c r="AT183" s="183" t="s">
        <v>180</v>
      </c>
      <c r="AU183" s="183" t="s">
        <v>151</v>
      </c>
      <c r="AV183" s="10" t="s">
        <v>83</v>
      </c>
      <c r="AW183" s="10" t="s">
        <v>6</v>
      </c>
      <c r="AX183" s="10" t="s">
        <v>75</v>
      </c>
      <c r="AY183" s="183" t="s">
        <v>172</v>
      </c>
    </row>
    <row r="184" spans="2:65" s="11" customFormat="1" ht="16.5" customHeight="1">
      <c r="B184" s="184"/>
      <c r="C184" s="185"/>
      <c r="D184" s="185"/>
      <c r="E184" s="186" t="s">
        <v>21</v>
      </c>
      <c r="F184" s="272" t="s">
        <v>467</v>
      </c>
      <c r="G184" s="273"/>
      <c r="H184" s="273"/>
      <c r="I184" s="273"/>
      <c r="J184" s="185"/>
      <c r="K184" s="187">
        <v>103.8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90"/>
      <c r="AT184" s="191" t="s">
        <v>180</v>
      </c>
      <c r="AU184" s="191" t="s">
        <v>151</v>
      </c>
      <c r="AV184" s="11" t="s">
        <v>151</v>
      </c>
      <c r="AW184" s="11" t="s">
        <v>6</v>
      </c>
      <c r="AX184" s="11" t="s">
        <v>83</v>
      </c>
      <c r="AY184" s="191" t="s">
        <v>172</v>
      </c>
    </row>
    <row r="185" spans="2:65" s="1" customFormat="1" ht="25.5" customHeight="1">
      <c r="B185" s="36"/>
      <c r="C185" s="168" t="s">
        <v>343</v>
      </c>
      <c r="D185" s="168" t="s">
        <v>173</v>
      </c>
      <c r="E185" s="169" t="s">
        <v>241</v>
      </c>
      <c r="F185" s="264" t="s">
        <v>242</v>
      </c>
      <c r="G185" s="264"/>
      <c r="H185" s="264"/>
      <c r="I185" s="264"/>
      <c r="J185" s="170" t="s">
        <v>176</v>
      </c>
      <c r="K185" s="171">
        <v>76.8</v>
      </c>
      <c r="L185" s="265">
        <v>0</v>
      </c>
      <c r="M185" s="266"/>
      <c r="N185" s="267">
        <f>ROUND(L185*K185,3)</f>
        <v>0</v>
      </c>
      <c r="O185" s="267"/>
      <c r="P185" s="267"/>
      <c r="Q185" s="267"/>
      <c r="R185" s="38"/>
      <c r="T185" s="173" t="s">
        <v>21</v>
      </c>
      <c r="U185" s="45" t="s">
        <v>42</v>
      </c>
      <c r="V185" s="37"/>
      <c r="W185" s="174">
        <f>V185*K185</f>
        <v>0</v>
      </c>
      <c r="X185" s="174">
        <v>0</v>
      </c>
      <c r="Y185" s="174">
        <f>X185*K185</f>
        <v>0</v>
      </c>
      <c r="Z185" s="174">
        <v>8.7999999999999995E-2</v>
      </c>
      <c r="AA185" s="175">
        <f>Z185*K185</f>
        <v>6.7583999999999991</v>
      </c>
      <c r="AR185" s="20" t="s">
        <v>177</v>
      </c>
      <c r="AT185" s="20" t="s">
        <v>173</v>
      </c>
      <c r="AU185" s="20" t="s">
        <v>151</v>
      </c>
      <c r="AY185" s="20" t="s">
        <v>172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151</v>
      </c>
      <c r="BK185" s="176">
        <f>ROUND(L185*K185,3)</f>
        <v>0</v>
      </c>
      <c r="BL185" s="20" t="s">
        <v>177</v>
      </c>
      <c r="BM185" s="20" t="s">
        <v>243</v>
      </c>
    </row>
    <row r="186" spans="2:65" s="10" customFormat="1" ht="51" customHeight="1">
      <c r="B186" s="177"/>
      <c r="C186" s="178"/>
      <c r="D186" s="178"/>
      <c r="E186" s="179" t="s">
        <v>21</v>
      </c>
      <c r="F186" s="268" t="s">
        <v>244</v>
      </c>
      <c r="G186" s="269"/>
      <c r="H186" s="269"/>
      <c r="I186" s="269"/>
      <c r="J186" s="178"/>
      <c r="K186" s="179" t="s">
        <v>21</v>
      </c>
      <c r="L186" s="178"/>
      <c r="M186" s="178"/>
      <c r="N186" s="178"/>
      <c r="O186" s="178"/>
      <c r="P186" s="178"/>
      <c r="Q186" s="178"/>
      <c r="R186" s="180"/>
      <c r="T186" s="181"/>
      <c r="U186" s="178"/>
      <c r="V186" s="178"/>
      <c r="W186" s="178"/>
      <c r="X186" s="178"/>
      <c r="Y186" s="178"/>
      <c r="Z186" s="178"/>
      <c r="AA186" s="182"/>
      <c r="AT186" s="183" t="s">
        <v>180</v>
      </c>
      <c r="AU186" s="183" t="s">
        <v>151</v>
      </c>
      <c r="AV186" s="10" t="s">
        <v>83</v>
      </c>
      <c r="AW186" s="10" t="s">
        <v>6</v>
      </c>
      <c r="AX186" s="10" t="s">
        <v>75</v>
      </c>
      <c r="AY186" s="183" t="s">
        <v>172</v>
      </c>
    </row>
    <row r="187" spans="2:65" s="11" customFormat="1" ht="16.5" customHeight="1">
      <c r="B187" s="184"/>
      <c r="C187" s="185"/>
      <c r="D187" s="185"/>
      <c r="E187" s="186" t="s">
        <v>21</v>
      </c>
      <c r="F187" s="272" t="s">
        <v>468</v>
      </c>
      <c r="G187" s="273"/>
      <c r="H187" s="273"/>
      <c r="I187" s="273"/>
      <c r="J187" s="185"/>
      <c r="K187" s="187">
        <v>76.8</v>
      </c>
      <c r="L187" s="185"/>
      <c r="M187" s="185"/>
      <c r="N187" s="185"/>
      <c r="O187" s="185"/>
      <c r="P187" s="185"/>
      <c r="Q187" s="185"/>
      <c r="R187" s="188"/>
      <c r="T187" s="189"/>
      <c r="U187" s="185"/>
      <c r="V187" s="185"/>
      <c r="W187" s="185"/>
      <c r="X187" s="185"/>
      <c r="Y187" s="185"/>
      <c r="Z187" s="185"/>
      <c r="AA187" s="190"/>
      <c r="AT187" s="191" t="s">
        <v>180</v>
      </c>
      <c r="AU187" s="191" t="s">
        <v>151</v>
      </c>
      <c r="AV187" s="11" t="s">
        <v>151</v>
      </c>
      <c r="AW187" s="11" t="s">
        <v>6</v>
      </c>
      <c r="AX187" s="11" t="s">
        <v>83</v>
      </c>
      <c r="AY187" s="191" t="s">
        <v>172</v>
      </c>
    </row>
    <row r="188" spans="2:65" s="1" customFormat="1" ht="16.5" customHeight="1">
      <c r="B188" s="36"/>
      <c r="C188" s="168" t="s">
        <v>345</v>
      </c>
      <c r="D188" s="168" t="s">
        <v>173</v>
      </c>
      <c r="E188" s="169" t="s">
        <v>390</v>
      </c>
      <c r="F188" s="264" t="s">
        <v>391</v>
      </c>
      <c r="G188" s="264"/>
      <c r="H188" s="264"/>
      <c r="I188" s="264"/>
      <c r="J188" s="170" t="s">
        <v>185</v>
      </c>
      <c r="K188" s="171">
        <v>52.8</v>
      </c>
      <c r="L188" s="265">
        <v>0</v>
      </c>
      <c r="M188" s="266"/>
      <c r="N188" s="267">
        <f>ROUND(L188*K188,3)</f>
        <v>0</v>
      </c>
      <c r="O188" s="267"/>
      <c r="P188" s="267"/>
      <c r="Q188" s="267"/>
      <c r="R188" s="38"/>
      <c r="T188" s="173" t="s">
        <v>21</v>
      </c>
      <c r="U188" s="45" t="s">
        <v>42</v>
      </c>
      <c r="V188" s="37"/>
      <c r="W188" s="174">
        <f>V188*K188</f>
        <v>0</v>
      </c>
      <c r="X188" s="174">
        <v>0</v>
      </c>
      <c r="Y188" s="174">
        <f>X188*K188</f>
        <v>0</v>
      </c>
      <c r="Z188" s="174">
        <v>2.5000000000000001E-2</v>
      </c>
      <c r="AA188" s="175">
        <f>Z188*K188</f>
        <v>1.32</v>
      </c>
      <c r="AR188" s="20" t="s">
        <v>177</v>
      </c>
      <c r="AT188" s="20" t="s">
        <v>173</v>
      </c>
      <c r="AU188" s="20" t="s">
        <v>151</v>
      </c>
      <c r="AY188" s="20" t="s">
        <v>172</v>
      </c>
      <c r="BE188" s="111">
        <f>IF(U188="základná",N188,0)</f>
        <v>0</v>
      </c>
      <c r="BF188" s="111">
        <f>IF(U188="znížená",N188,0)</f>
        <v>0</v>
      </c>
      <c r="BG188" s="111">
        <f>IF(U188="zákl. prenesená",N188,0)</f>
        <v>0</v>
      </c>
      <c r="BH188" s="111">
        <f>IF(U188="zníž. prenesená",N188,0)</f>
        <v>0</v>
      </c>
      <c r="BI188" s="111">
        <f>IF(U188="nulová",N188,0)</f>
        <v>0</v>
      </c>
      <c r="BJ188" s="20" t="s">
        <v>151</v>
      </c>
      <c r="BK188" s="176">
        <f>ROUND(L188*K188,3)</f>
        <v>0</v>
      </c>
      <c r="BL188" s="20" t="s">
        <v>177</v>
      </c>
      <c r="BM188" s="20" t="s">
        <v>392</v>
      </c>
    </row>
    <row r="189" spans="2:65" s="10" customFormat="1" ht="25.5" customHeight="1">
      <c r="B189" s="177"/>
      <c r="C189" s="178"/>
      <c r="D189" s="178"/>
      <c r="E189" s="179" t="s">
        <v>21</v>
      </c>
      <c r="F189" s="268" t="s">
        <v>393</v>
      </c>
      <c r="G189" s="269"/>
      <c r="H189" s="269"/>
      <c r="I189" s="269"/>
      <c r="J189" s="178"/>
      <c r="K189" s="179" t="s">
        <v>21</v>
      </c>
      <c r="L189" s="178"/>
      <c r="M189" s="178"/>
      <c r="N189" s="178"/>
      <c r="O189" s="178"/>
      <c r="P189" s="178"/>
      <c r="Q189" s="178"/>
      <c r="R189" s="180"/>
      <c r="T189" s="181"/>
      <c r="U189" s="178"/>
      <c r="V189" s="178"/>
      <c r="W189" s="178"/>
      <c r="X189" s="178"/>
      <c r="Y189" s="178"/>
      <c r="Z189" s="178"/>
      <c r="AA189" s="182"/>
      <c r="AT189" s="183" t="s">
        <v>180</v>
      </c>
      <c r="AU189" s="183" t="s">
        <v>151</v>
      </c>
      <c r="AV189" s="10" t="s">
        <v>83</v>
      </c>
      <c r="AW189" s="10" t="s">
        <v>6</v>
      </c>
      <c r="AX189" s="10" t="s">
        <v>75</v>
      </c>
      <c r="AY189" s="183" t="s">
        <v>172</v>
      </c>
    </row>
    <row r="190" spans="2:65" s="11" customFormat="1" ht="16.5" customHeight="1">
      <c r="B190" s="184"/>
      <c r="C190" s="185"/>
      <c r="D190" s="185"/>
      <c r="E190" s="186" t="s">
        <v>21</v>
      </c>
      <c r="F190" s="272" t="s">
        <v>457</v>
      </c>
      <c r="G190" s="273"/>
      <c r="H190" s="273"/>
      <c r="I190" s="273"/>
      <c r="J190" s="185"/>
      <c r="K190" s="187">
        <v>52.8</v>
      </c>
      <c r="L190" s="185"/>
      <c r="M190" s="185"/>
      <c r="N190" s="185"/>
      <c r="O190" s="185"/>
      <c r="P190" s="185"/>
      <c r="Q190" s="185"/>
      <c r="R190" s="188"/>
      <c r="T190" s="189"/>
      <c r="U190" s="185"/>
      <c r="V190" s="185"/>
      <c r="W190" s="185"/>
      <c r="X190" s="185"/>
      <c r="Y190" s="185"/>
      <c r="Z190" s="185"/>
      <c r="AA190" s="190"/>
      <c r="AT190" s="191" t="s">
        <v>180</v>
      </c>
      <c r="AU190" s="191" t="s">
        <v>151</v>
      </c>
      <c r="AV190" s="11" t="s">
        <v>151</v>
      </c>
      <c r="AW190" s="11" t="s">
        <v>6</v>
      </c>
      <c r="AX190" s="11" t="s">
        <v>83</v>
      </c>
      <c r="AY190" s="191" t="s">
        <v>172</v>
      </c>
    </row>
    <row r="191" spans="2:65" s="9" customFormat="1" ht="37.35" customHeight="1">
      <c r="B191" s="157"/>
      <c r="C191" s="158"/>
      <c r="D191" s="159" t="s">
        <v>146</v>
      </c>
      <c r="E191" s="159"/>
      <c r="F191" s="159"/>
      <c r="G191" s="159"/>
      <c r="H191" s="159"/>
      <c r="I191" s="159"/>
      <c r="J191" s="159"/>
      <c r="K191" s="159"/>
      <c r="L191" s="159"/>
      <c r="M191" s="159"/>
      <c r="N191" s="282">
        <f>BK191</f>
        <v>0</v>
      </c>
      <c r="O191" s="283"/>
      <c r="P191" s="283"/>
      <c r="Q191" s="283"/>
      <c r="R191" s="160"/>
      <c r="T191" s="161"/>
      <c r="U191" s="158"/>
      <c r="V191" s="158"/>
      <c r="W191" s="162">
        <f>SUM(W192:W203)</f>
        <v>0</v>
      </c>
      <c r="X191" s="158"/>
      <c r="Y191" s="162">
        <f>SUM(Y192:Y203)</f>
        <v>0</v>
      </c>
      <c r="Z191" s="158"/>
      <c r="AA191" s="163">
        <f>SUM(AA192:AA203)</f>
        <v>0</v>
      </c>
      <c r="AR191" s="164" t="s">
        <v>203</v>
      </c>
      <c r="AT191" s="165" t="s">
        <v>74</v>
      </c>
      <c r="AU191" s="165" t="s">
        <v>75</v>
      </c>
      <c r="AY191" s="164" t="s">
        <v>172</v>
      </c>
      <c r="BK191" s="166">
        <f>SUM(BK192:BK203)</f>
        <v>0</v>
      </c>
    </row>
    <row r="192" spans="2:65" s="1" customFormat="1" ht="25.5" customHeight="1">
      <c r="B192" s="36"/>
      <c r="C192" s="168" t="s">
        <v>352</v>
      </c>
      <c r="D192" s="168" t="s">
        <v>173</v>
      </c>
      <c r="E192" s="169" t="s">
        <v>247</v>
      </c>
      <c r="F192" s="264" t="s">
        <v>248</v>
      </c>
      <c r="G192" s="264"/>
      <c r="H192" s="264"/>
      <c r="I192" s="264"/>
      <c r="J192" s="170" t="s">
        <v>249</v>
      </c>
      <c r="K192" s="171">
        <v>1</v>
      </c>
      <c r="L192" s="265">
        <v>0</v>
      </c>
      <c r="M192" s="266"/>
      <c r="N192" s="267">
        <f>ROUND(L192*K192,3)</f>
        <v>0</v>
      </c>
      <c r="O192" s="267"/>
      <c r="P192" s="267"/>
      <c r="Q192" s="267"/>
      <c r="R192" s="38"/>
      <c r="T192" s="173" t="s">
        <v>21</v>
      </c>
      <c r="U192" s="45" t="s">
        <v>42</v>
      </c>
      <c r="V192" s="37"/>
      <c r="W192" s="174">
        <f>V192*K192</f>
        <v>0</v>
      </c>
      <c r="X192" s="174">
        <v>0</v>
      </c>
      <c r="Y192" s="174">
        <f>X192*K192</f>
        <v>0</v>
      </c>
      <c r="Z192" s="174">
        <v>0</v>
      </c>
      <c r="AA192" s="175">
        <f>Z192*K192</f>
        <v>0</v>
      </c>
      <c r="AR192" s="20" t="s">
        <v>250</v>
      </c>
      <c r="AT192" s="20" t="s">
        <v>173</v>
      </c>
      <c r="AU192" s="20" t="s">
        <v>83</v>
      </c>
      <c r="AY192" s="20" t="s">
        <v>172</v>
      </c>
      <c r="BE192" s="111">
        <f>IF(U192="základná",N192,0)</f>
        <v>0</v>
      </c>
      <c r="BF192" s="111">
        <f>IF(U192="znížená",N192,0)</f>
        <v>0</v>
      </c>
      <c r="BG192" s="111">
        <f>IF(U192="zákl. prenesená",N192,0)</f>
        <v>0</v>
      </c>
      <c r="BH192" s="111">
        <f>IF(U192="zníž. prenesená",N192,0)</f>
        <v>0</v>
      </c>
      <c r="BI192" s="111">
        <f>IF(U192="nulová",N192,0)</f>
        <v>0</v>
      </c>
      <c r="BJ192" s="20" t="s">
        <v>151</v>
      </c>
      <c r="BK192" s="176">
        <f>ROUND(L192*K192,3)</f>
        <v>0</v>
      </c>
      <c r="BL192" s="20" t="s">
        <v>250</v>
      </c>
      <c r="BM192" s="20" t="s">
        <v>469</v>
      </c>
    </row>
    <row r="193" spans="2:65" s="10" customFormat="1" ht="51" customHeight="1">
      <c r="B193" s="177"/>
      <c r="C193" s="178"/>
      <c r="D193" s="178"/>
      <c r="E193" s="179" t="s">
        <v>21</v>
      </c>
      <c r="F193" s="268" t="s">
        <v>252</v>
      </c>
      <c r="G193" s="269"/>
      <c r="H193" s="269"/>
      <c r="I193" s="269"/>
      <c r="J193" s="178"/>
      <c r="K193" s="179" t="s">
        <v>21</v>
      </c>
      <c r="L193" s="178"/>
      <c r="M193" s="178"/>
      <c r="N193" s="178"/>
      <c r="O193" s="178"/>
      <c r="P193" s="178"/>
      <c r="Q193" s="178"/>
      <c r="R193" s="180"/>
      <c r="T193" s="181"/>
      <c r="U193" s="178"/>
      <c r="V193" s="178"/>
      <c r="W193" s="178"/>
      <c r="X193" s="178"/>
      <c r="Y193" s="178"/>
      <c r="Z193" s="178"/>
      <c r="AA193" s="182"/>
      <c r="AT193" s="183" t="s">
        <v>180</v>
      </c>
      <c r="AU193" s="183" t="s">
        <v>83</v>
      </c>
      <c r="AV193" s="10" t="s">
        <v>83</v>
      </c>
      <c r="AW193" s="10" t="s">
        <v>6</v>
      </c>
      <c r="AX193" s="10" t="s">
        <v>75</v>
      </c>
      <c r="AY193" s="183" t="s">
        <v>172</v>
      </c>
    </row>
    <row r="194" spans="2:65" s="11" customFormat="1" ht="16.5" customHeight="1">
      <c r="B194" s="184"/>
      <c r="C194" s="185"/>
      <c r="D194" s="185"/>
      <c r="E194" s="186" t="s">
        <v>21</v>
      </c>
      <c r="F194" s="272" t="s">
        <v>83</v>
      </c>
      <c r="G194" s="273"/>
      <c r="H194" s="273"/>
      <c r="I194" s="273"/>
      <c r="J194" s="185"/>
      <c r="K194" s="187">
        <v>1</v>
      </c>
      <c r="L194" s="185"/>
      <c r="M194" s="185"/>
      <c r="N194" s="185"/>
      <c r="O194" s="185"/>
      <c r="P194" s="185"/>
      <c r="Q194" s="185"/>
      <c r="R194" s="188"/>
      <c r="T194" s="189"/>
      <c r="U194" s="185"/>
      <c r="V194" s="185"/>
      <c r="W194" s="185"/>
      <c r="X194" s="185"/>
      <c r="Y194" s="185"/>
      <c r="Z194" s="185"/>
      <c r="AA194" s="190"/>
      <c r="AT194" s="191" t="s">
        <v>180</v>
      </c>
      <c r="AU194" s="191" t="s">
        <v>83</v>
      </c>
      <c r="AV194" s="11" t="s">
        <v>151</v>
      </c>
      <c r="AW194" s="11" t="s">
        <v>6</v>
      </c>
      <c r="AX194" s="11" t="s">
        <v>83</v>
      </c>
      <c r="AY194" s="191" t="s">
        <v>172</v>
      </c>
    </row>
    <row r="195" spans="2:65" s="1" customFormat="1" ht="51" customHeight="1">
      <c r="B195" s="36"/>
      <c r="C195" s="168" t="s">
        <v>11</v>
      </c>
      <c r="D195" s="168" t="s">
        <v>173</v>
      </c>
      <c r="E195" s="169" t="s">
        <v>254</v>
      </c>
      <c r="F195" s="264" t="s">
        <v>255</v>
      </c>
      <c r="G195" s="264"/>
      <c r="H195" s="264"/>
      <c r="I195" s="264"/>
      <c r="J195" s="170" t="s">
        <v>249</v>
      </c>
      <c r="K195" s="171">
        <v>1</v>
      </c>
      <c r="L195" s="265">
        <v>0</v>
      </c>
      <c r="M195" s="266"/>
      <c r="N195" s="267">
        <f>ROUND(L195*K195,3)</f>
        <v>0</v>
      </c>
      <c r="O195" s="267"/>
      <c r="P195" s="267"/>
      <c r="Q195" s="267"/>
      <c r="R195" s="38"/>
      <c r="T195" s="173" t="s">
        <v>21</v>
      </c>
      <c r="U195" s="45" t="s">
        <v>42</v>
      </c>
      <c r="V195" s="37"/>
      <c r="W195" s="174">
        <f>V195*K195</f>
        <v>0</v>
      </c>
      <c r="X195" s="174">
        <v>0</v>
      </c>
      <c r="Y195" s="174">
        <f>X195*K195</f>
        <v>0</v>
      </c>
      <c r="Z195" s="174">
        <v>0</v>
      </c>
      <c r="AA195" s="175">
        <f>Z195*K195</f>
        <v>0</v>
      </c>
      <c r="AR195" s="20" t="s">
        <v>250</v>
      </c>
      <c r="AT195" s="20" t="s">
        <v>173</v>
      </c>
      <c r="AU195" s="20" t="s">
        <v>83</v>
      </c>
      <c r="AY195" s="20" t="s">
        <v>172</v>
      </c>
      <c r="BE195" s="111">
        <f>IF(U195="základná",N195,0)</f>
        <v>0</v>
      </c>
      <c r="BF195" s="111">
        <f>IF(U195="znížená",N195,0)</f>
        <v>0</v>
      </c>
      <c r="BG195" s="111">
        <f>IF(U195="zákl. prenesená",N195,0)</f>
        <v>0</v>
      </c>
      <c r="BH195" s="111">
        <f>IF(U195="zníž. prenesená",N195,0)</f>
        <v>0</v>
      </c>
      <c r="BI195" s="111">
        <f>IF(U195="nulová",N195,0)</f>
        <v>0</v>
      </c>
      <c r="BJ195" s="20" t="s">
        <v>151</v>
      </c>
      <c r="BK195" s="176">
        <f>ROUND(L195*K195,3)</f>
        <v>0</v>
      </c>
      <c r="BL195" s="20" t="s">
        <v>250</v>
      </c>
      <c r="BM195" s="20" t="s">
        <v>470</v>
      </c>
    </row>
    <row r="196" spans="2:65" s="10" customFormat="1" ht="38.25" customHeight="1">
      <c r="B196" s="177"/>
      <c r="C196" s="178"/>
      <c r="D196" s="178"/>
      <c r="E196" s="179" t="s">
        <v>21</v>
      </c>
      <c r="F196" s="268" t="s">
        <v>257</v>
      </c>
      <c r="G196" s="269"/>
      <c r="H196" s="269"/>
      <c r="I196" s="269"/>
      <c r="J196" s="178"/>
      <c r="K196" s="179" t="s">
        <v>21</v>
      </c>
      <c r="L196" s="178"/>
      <c r="M196" s="178"/>
      <c r="N196" s="178"/>
      <c r="O196" s="178"/>
      <c r="P196" s="178"/>
      <c r="Q196" s="178"/>
      <c r="R196" s="180"/>
      <c r="T196" s="181"/>
      <c r="U196" s="178"/>
      <c r="V196" s="178"/>
      <c r="W196" s="178"/>
      <c r="X196" s="178"/>
      <c r="Y196" s="178"/>
      <c r="Z196" s="178"/>
      <c r="AA196" s="182"/>
      <c r="AT196" s="183" t="s">
        <v>180</v>
      </c>
      <c r="AU196" s="183" t="s">
        <v>83</v>
      </c>
      <c r="AV196" s="10" t="s">
        <v>83</v>
      </c>
      <c r="AW196" s="10" t="s">
        <v>6</v>
      </c>
      <c r="AX196" s="10" t="s">
        <v>75</v>
      </c>
      <c r="AY196" s="183" t="s">
        <v>172</v>
      </c>
    </row>
    <row r="197" spans="2:65" s="11" customFormat="1" ht="16.5" customHeight="1">
      <c r="B197" s="184"/>
      <c r="C197" s="185"/>
      <c r="D197" s="185"/>
      <c r="E197" s="186" t="s">
        <v>21</v>
      </c>
      <c r="F197" s="272" t="s">
        <v>83</v>
      </c>
      <c r="G197" s="273"/>
      <c r="H197" s="273"/>
      <c r="I197" s="273"/>
      <c r="J197" s="185"/>
      <c r="K197" s="187">
        <v>1</v>
      </c>
      <c r="L197" s="185"/>
      <c r="M197" s="185"/>
      <c r="N197" s="185"/>
      <c r="O197" s="185"/>
      <c r="P197" s="185"/>
      <c r="Q197" s="185"/>
      <c r="R197" s="188"/>
      <c r="T197" s="189"/>
      <c r="U197" s="185"/>
      <c r="V197" s="185"/>
      <c r="W197" s="185"/>
      <c r="X197" s="185"/>
      <c r="Y197" s="185"/>
      <c r="Z197" s="185"/>
      <c r="AA197" s="190"/>
      <c r="AT197" s="191" t="s">
        <v>180</v>
      </c>
      <c r="AU197" s="191" t="s">
        <v>83</v>
      </c>
      <c r="AV197" s="11" t="s">
        <v>151</v>
      </c>
      <c r="AW197" s="11" t="s">
        <v>6</v>
      </c>
      <c r="AX197" s="11" t="s">
        <v>83</v>
      </c>
      <c r="AY197" s="191" t="s">
        <v>172</v>
      </c>
    </row>
    <row r="198" spans="2:65" s="1" customFormat="1" ht="25.5" customHeight="1">
      <c r="B198" s="36"/>
      <c r="C198" s="168" t="s">
        <v>358</v>
      </c>
      <c r="D198" s="168" t="s">
        <v>173</v>
      </c>
      <c r="E198" s="169" t="s">
        <v>259</v>
      </c>
      <c r="F198" s="264" t="s">
        <v>260</v>
      </c>
      <c r="G198" s="264"/>
      <c r="H198" s="264"/>
      <c r="I198" s="264"/>
      <c r="J198" s="170" t="s">
        <v>249</v>
      </c>
      <c r="K198" s="171">
        <v>1</v>
      </c>
      <c r="L198" s="265">
        <v>0</v>
      </c>
      <c r="M198" s="266"/>
      <c r="N198" s="267">
        <f>ROUND(L198*K198,3)</f>
        <v>0</v>
      </c>
      <c r="O198" s="267"/>
      <c r="P198" s="267"/>
      <c r="Q198" s="267"/>
      <c r="R198" s="38"/>
      <c r="T198" s="173" t="s">
        <v>21</v>
      </c>
      <c r="U198" s="45" t="s">
        <v>42</v>
      </c>
      <c r="V198" s="37"/>
      <c r="W198" s="174">
        <f>V198*K198</f>
        <v>0</v>
      </c>
      <c r="X198" s="174">
        <v>0</v>
      </c>
      <c r="Y198" s="174">
        <f>X198*K198</f>
        <v>0</v>
      </c>
      <c r="Z198" s="174">
        <v>0</v>
      </c>
      <c r="AA198" s="175">
        <f>Z198*K198</f>
        <v>0</v>
      </c>
      <c r="AR198" s="20" t="s">
        <v>250</v>
      </c>
      <c r="AT198" s="20" t="s">
        <v>173</v>
      </c>
      <c r="AU198" s="20" t="s">
        <v>83</v>
      </c>
      <c r="AY198" s="20" t="s">
        <v>172</v>
      </c>
      <c r="BE198" s="111">
        <f>IF(U198="základná",N198,0)</f>
        <v>0</v>
      </c>
      <c r="BF198" s="111">
        <f>IF(U198="znížená",N198,0)</f>
        <v>0</v>
      </c>
      <c r="BG198" s="111">
        <f>IF(U198="zákl. prenesená",N198,0)</f>
        <v>0</v>
      </c>
      <c r="BH198" s="111">
        <f>IF(U198="zníž. prenesená",N198,0)</f>
        <v>0</v>
      </c>
      <c r="BI198" s="111">
        <f>IF(U198="nulová",N198,0)</f>
        <v>0</v>
      </c>
      <c r="BJ198" s="20" t="s">
        <v>151</v>
      </c>
      <c r="BK198" s="176">
        <f>ROUND(L198*K198,3)</f>
        <v>0</v>
      </c>
      <c r="BL198" s="20" t="s">
        <v>250</v>
      </c>
      <c r="BM198" s="20" t="s">
        <v>471</v>
      </c>
    </row>
    <row r="199" spans="2:65" s="10" customFormat="1" ht="25.5" customHeight="1">
      <c r="B199" s="177"/>
      <c r="C199" s="178"/>
      <c r="D199" s="178"/>
      <c r="E199" s="179" t="s">
        <v>21</v>
      </c>
      <c r="F199" s="268" t="s">
        <v>262</v>
      </c>
      <c r="G199" s="269"/>
      <c r="H199" s="269"/>
      <c r="I199" s="269"/>
      <c r="J199" s="178"/>
      <c r="K199" s="179" t="s">
        <v>21</v>
      </c>
      <c r="L199" s="178"/>
      <c r="M199" s="178"/>
      <c r="N199" s="178"/>
      <c r="O199" s="178"/>
      <c r="P199" s="178"/>
      <c r="Q199" s="178"/>
      <c r="R199" s="180"/>
      <c r="T199" s="181"/>
      <c r="U199" s="178"/>
      <c r="V199" s="178"/>
      <c r="W199" s="178"/>
      <c r="X199" s="178"/>
      <c r="Y199" s="178"/>
      <c r="Z199" s="178"/>
      <c r="AA199" s="182"/>
      <c r="AT199" s="183" t="s">
        <v>180</v>
      </c>
      <c r="AU199" s="183" t="s">
        <v>83</v>
      </c>
      <c r="AV199" s="10" t="s">
        <v>83</v>
      </c>
      <c r="AW199" s="10" t="s">
        <v>6</v>
      </c>
      <c r="AX199" s="10" t="s">
        <v>75</v>
      </c>
      <c r="AY199" s="183" t="s">
        <v>172</v>
      </c>
    </row>
    <row r="200" spans="2:65" s="11" customFormat="1" ht="16.5" customHeight="1">
      <c r="B200" s="184"/>
      <c r="C200" s="185"/>
      <c r="D200" s="185"/>
      <c r="E200" s="186" t="s">
        <v>21</v>
      </c>
      <c r="F200" s="272" t="s">
        <v>83</v>
      </c>
      <c r="G200" s="273"/>
      <c r="H200" s="273"/>
      <c r="I200" s="273"/>
      <c r="J200" s="185"/>
      <c r="K200" s="187">
        <v>1</v>
      </c>
      <c r="L200" s="185"/>
      <c r="M200" s="185"/>
      <c r="N200" s="185"/>
      <c r="O200" s="185"/>
      <c r="P200" s="185"/>
      <c r="Q200" s="185"/>
      <c r="R200" s="188"/>
      <c r="T200" s="189"/>
      <c r="U200" s="185"/>
      <c r="V200" s="185"/>
      <c r="W200" s="185"/>
      <c r="X200" s="185"/>
      <c r="Y200" s="185"/>
      <c r="Z200" s="185"/>
      <c r="AA200" s="190"/>
      <c r="AT200" s="191" t="s">
        <v>180</v>
      </c>
      <c r="AU200" s="191" t="s">
        <v>83</v>
      </c>
      <c r="AV200" s="11" t="s">
        <v>151</v>
      </c>
      <c r="AW200" s="11" t="s">
        <v>6</v>
      </c>
      <c r="AX200" s="11" t="s">
        <v>83</v>
      </c>
      <c r="AY200" s="191" t="s">
        <v>172</v>
      </c>
    </row>
    <row r="201" spans="2:65" s="1" customFormat="1" ht="16.5" customHeight="1">
      <c r="B201" s="36"/>
      <c r="C201" s="168" t="s">
        <v>362</v>
      </c>
      <c r="D201" s="168" t="s">
        <v>173</v>
      </c>
      <c r="E201" s="169" t="s">
        <v>264</v>
      </c>
      <c r="F201" s="264" t="s">
        <v>265</v>
      </c>
      <c r="G201" s="264"/>
      <c r="H201" s="264"/>
      <c r="I201" s="264"/>
      <c r="J201" s="170" t="s">
        <v>249</v>
      </c>
      <c r="K201" s="171">
        <v>1</v>
      </c>
      <c r="L201" s="265">
        <v>0</v>
      </c>
      <c r="M201" s="266"/>
      <c r="N201" s="267">
        <f>ROUND(L201*K201,3)</f>
        <v>0</v>
      </c>
      <c r="O201" s="267"/>
      <c r="P201" s="267"/>
      <c r="Q201" s="267"/>
      <c r="R201" s="38"/>
      <c r="T201" s="173" t="s">
        <v>21</v>
      </c>
      <c r="U201" s="45" t="s">
        <v>42</v>
      </c>
      <c r="V201" s="37"/>
      <c r="W201" s="174">
        <f>V201*K201</f>
        <v>0</v>
      </c>
      <c r="X201" s="174">
        <v>0</v>
      </c>
      <c r="Y201" s="174">
        <f>X201*K201</f>
        <v>0</v>
      </c>
      <c r="Z201" s="174">
        <v>0</v>
      </c>
      <c r="AA201" s="175">
        <f>Z201*K201</f>
        <v>0</v>
      </c>
      <c r="AR201" s="20" t="s">
        <v>250</v>
      </c>
      <c r="AT201" s="20" t="s">
        <v>173</v>
      </c>
      <c r="AU201" s="20" t="s">
        <v>83</v>
      </c>
      <c r="AY201" s="20" t="s">
        <v>172</v>
      </c>
      <c r="BE201" s="111">
        <f>IF(U201="základná",N201,0)</f>
        <v>0</v>
      </c>
      <c r="BF201" s="111">
        <f>IF(U201="znížená",N201,0)</f>
        <v>0</v>
      </c>
      <c r="BG201" s="111">
        <f>IF(U201="zákl. prenesená",N201,0)</f>
        <v>0</v>
      </c>
      <c r="BH201" s="111">
        <f>IF(U201="zníž. prenesená",N201,0)</f>
        <v>0</v>
      </c>
      <c r="BI201" s="111">
        <f>IF(U201="nulová",N201,0)</f>
        <v>0</v>
      </c>
      <c r="BJ201" s="20" t="s">
        <v>151</v>
      </c>
      <c r="BK201" s="176">
        <f>ROUND(L201*K201,3)</f>
        <v>0</v>
      </c>
      <c r="BL201" s="20" t="s">
        <v>250</v>
      </c>
      <c r="BM201" s="20" t="s">
        <v>472</v>
      </c>
    </row>
    <row r="202" spans="2:65" s="10" customFormat="1" ht="25.5" customHeight="1">
      <c r="B202" s="177"/>
      <c r="C202" s="178"/>
      <c r="D202" s="178"/>
      <c r="E202" s="179" t="s">
        <v>21</v>
      </c>
      <c r="F202" s="268" t="s">
        <v>267</v>
      </c>
      <c r="G202" s="269"/>
      <c r="H202" s="269"/>
      <c r="I202" s="269"/>
      <c r="J202" s="178"/>
      <c r="K202" s="179" t="s">
        <v>21</v>
      </c>
      <c r="L202" s="178"/>
      <c r="M202" s="178"/>
      <c r="N202" s="178"/>
      <c r="O202" s="178"/>
      <c r="P202" s="178"/>
      <c r="Q202" s="178"/>
      <c r="R202" s="180"/>
      <c r="T202" s="181"/>
      <c r="U202" s="178"/>
      <c r="V202" s="178"/>
      <c r="W202" s="178"/>
      <c r="X202" s="178"/>
      <c r="Y202" s="178"/>
      <c r="Z202" s="178"/>
      <c r="AA202" s="182"/>
      <c r="AT202" s="183" t="s">
        <v>180</v>
      </c>
      <c r="AU202" s="183" t="s">
        <v>83</v>
      </c>
      <c r="AV202" s="10" t="s">
        <v>83</v>
      </c>
      <c r="AW202" s="10" t="s">
        <v>6</v>
      </c>
      <c r="AX202" s="10" t="s">
        <v>75</v>
      </c>
      <c r="AY202" s="183" t="s">
        <v>172</v>
      </c>
    </row>
    <row r="203" spans="2:65" s="11" customFormat="1" ht="16.5" customHeight="1">
      <c r="B203" s="184"/>
      <c r="C203" s="185"/>
      <c r="D203" s="185"/>
      <c r="E203" s="186" t="s">
        <v>21</v>
      </c>
      <c r="F203" s="272" t="s">
        <v>83</v>
      </c>
      <c r="G203" s="273"/>
      <c r="H203" s="273"/>
      <c r="I203" s="273"/>
      <c r="J203" s="185"/>
      <c r="K203" s="187">
        <v>1</v>
      </c>
      <c r="L203" s="185"/>
      <c r="M203" s="185"/>
      <c r="N203" s="185"/>
      <c r="O203" s="185"/>
      <c r="P203" s="185"/>
      <c r="Q203" s="185"/>
      <c r="R203" s="188"/>
      <c r="T203" s="189"/>
      <c r="U203" s="185"/>
      <c r="V203" s="185"/>
      <c r="W203" s="185"/>
      <c r="X203" s="185"/>
      <c r="Y203" s="185"/>
      <c r="Z203" s="185"/>
      <c r="AA203" s="190"/>
      <c r="AT203" s="191" t="s">
        <v>180</v>
      </c>
      <c r="AU203" s="191" t="s">
        <v>83</v>
      </c>
      <c r="AV203" s="11" t="s">
        <v>151</v>
      </c>
      <c r="AW203" s="11" t="s">
        <v>6</v>
      </c>
      <c r="AX203" s="11" t="s">
        <v>83</v>
      </c>
      <c r="AY203" s="191" t="s">
        <v>172</v>
      </c>
    </row>
    <row r="204" spans="2:65" s="1" customFormat="1" ht="49.9" customHeight="1">
      <c r="B204" s="36"/>
      <c r="C204" s="37"/>
      <c r="D204" s="159" t="s">
        <v>268</v>
      </c>
      <c r="E204" s="37"/>
      <c r="F204" s="37"/>
      <c r="G204" s="37"/>
      <c r="H204" s="37"/>
      <c r="I204" s="37"/>
      <c r="J204" s="37"/>
      <c r="K204" s="37"/>
      <c r="L204" s="37"/>
      <c r="M204" s="37"/>
      <c r="N204" s="282">
        <f t="shared" ref="N204:N209" si="5">BK204</f>
        <v>0</v>
      </c>
      <c r="O204" s="283"/>
      <c r="P204" s="283"/>
      <c r="Q204" s="283"/>
      <c r="R204" s="38"/>
      <c r="T204" s="144"/>
      <c r="U204" s="37"/>
      <c r="V204" s="37"/>
      <c r="W204" s="37"/>
      <c r="X204" s="37"/>
      <c r="Y204" s="37"/>
      <c r="Z204" s="37"/>
      <c r="AA204" s="79"/>
      <c r="AT204" s="20" t="s">
        <v>74</v>
      </c>
      <c r="AU204" s="20" t="s">
        <v>75</v>
      </c>
      <c r="AY204" s="20" t="s">
        <v>269</v>
      </c>
      <c r="BK204" s="176">
        <f>SUM(BK205:BK209)</f>
        <v>0</v>
      </c>
    </row>
    <row r="205" spans="2:65" s="1" customFormat="1" ht="22.35" customHeight="1">
      <c r="B205" s="36"/>
      <c r="C205" s="192" t="s">
        <v>21</v>
      </c>
      <c r="D205" s="192" t="s">
        <v>173</v>
      </c>
      <c r="E205" s="193" t="s">
        <v>21</v>
      </c>
      <c r="F205" s="276" t="s">
        <v>21</v>
      </c>
      <c r="G205" s="276"/>
      <c r="H205" s="276"/>
      <c r="I205" s="276"/>
      <c r="J205" s="194" t="s">
        <v>21</v>
      </c>
      <c r="K205" s="172"/>
      <c r="L205" s="265"/>
      <c r="M205" s="267"/>
      <c r="N205" s="267">
        <f t="shared" si="5"/>
        <v>0</v>
      </c>
      <c r="O205" s="267"/>
      <c r="P205" s="267"/>
      <c r="Q205" s="267"/>
      <c r="R205" s="38"/>
      <c r="T205" s="173" t="s">
        <v>21</v>
      </c>
      <c r="U205" s="195" t="s">
        <v>42</v>
      </c>
      <c r="V205" s="37"/>
      <c r="W205" s="37"/>
      <c r="X205" s="37"/>
      <c r="Y205" s="37"/>
      <c r="Z205" s="37"/>
      <c r="AA205" s="79"/>
      <c r="AT205" s="20" t="s">
        <v>269</v>
      </c>
      <c r="AU205" s="20" t="s">
        <v>83</v>
      </c>
      <c r="AY205" s="20" t="s">
        <v>269</v>
      </c>
      <c r="BE205" s="111">
        <f>IF(U205="základná",N205,0)</f>
        <v>0</v>
      </c>
      <c r="BF205" s="111">
        <f>IF(U205="znížená",N205,0)</f>
        <v>0</v>
      </c>
      <c r="BG205" s="111">
        <f>IF(U205="zákl. prenesená",N205,0)</f>
        <v>0</v>
      </c>
      <c r="BH205" s="111">
        <f>IF(U205="zníž. prenesená",N205,0)</f>
        <v>0</v>
      </c>
      <c r="BI205" s="111">
        <f>IF(U205="nulová",N205,0)</f>
        <v>0</v>
      </c>
      <c r="BJ205" s="20" t="s">
        <v>151</v>
      </c>
      <c r="BK205" s="176">
        <f>L205*K205</f>
        <v>0</v>
      </c>
    </row>
    <row r="206" spans="2:65" s="1" customFormat="1" ht="22.35" customHeight="1">
      <c r="B206" s="36"/>
      <c r="C206" s="192" t="s">
        <v>21</v>
      </c>
      <c r="D206" s="192" t="s">
        <v>173</v>
      </c>
      <c r="E206" s="193" t="s">
        <v>21</v>
      </c>
      <c r="F206" s="276" t="s">
        <v>21</v>
      </c>
      <c r="G206" s="276"/>
      <c r="H206" s="276"/>
      <c r="I206" s="276"/>
      <c r="J206" s="194" t="s">
        <v>21</v>
      </c>
      <c r="K206" s="172"/>
      <c r="L206" s="265"/>
      <c r="M206" s="267"/>
      <c r="N206" s="267">
        <f t="shared" si="5"/>
        <v>0</v>
      </c>
      <c r="O206" s="267"/>
      <c r="P206" s="267"/>
      <c r="Q206" s="267"/>
      <c r="R206" s="38"/>
      <c r="T206" s="173" t="s">
        <v>21</v>
      </c>
      <c r="U206" s="195" t="s">
        <v>42</v>
      </c>
      <c r="V206" s="37"/>
      <c r="W206" s="37"/>
      <c r="X206" s="37"/>
      <c r="Y206" s="37"/>
      <c r="Z206" s="37"/>
      <c r="AA206" s="79"/>
      <c r="AT206" s="20" t="s">
        <v>269</v>
      </c>
      <c r="AU206" s="20" t="s">
        <v>83</v>
      </c>
      <c r="AY206" s="20" t="s">
        <v>269</v>
      </c>
      <c r="BE206" s="111">
        <f>IF(U206="základná",N206,0)</f>
        <v>0</v>
      </c>
      <c r="BF206" s="111">
        <f>IF(U206="znížená",N206,0)</f>
        <v>0</v>
      </c>
      <c r="BG206" s="111">
        <f>IF(U206="zákl. prenesená",N206,0)</f>
        <v>0</v>
      </c>
      <c r="BH206" s="111">
        <f>IF(U206="zníž. prenesená",N206,0)</f>
        <v>0</v>
      </c>
      <c r="BI206" s="111">
        <f>IF(U206="nulová",N206,0)</f>
        <v>0</v>
      </c>
      <c r="BJ206" s="20" t="s">
        <v>151</v>
      </c>
      <c r="BK206" s="176">
        <f>L206*K206</f>
        <v>0</v>
      </c>
    </row>
    <row r="207" spans="2:65" s="1" customFormat="1" ht="22.35" customHeight="1">
      <c r="B207" s="36"/>
      <c r="C207" s="192" t="s">
        <v>21</v>
      </c>
      <c r="D207" s="192" t="s">
        <v>173</v>
      </c>
      <c r="E207" s="193" t="s">
        <v>21</v>
      </c>
      <c r="F207" s="276" t="s">
        <v>21</v>
      </c>
      <c r="G207" s="276"/>
      <c r="H207" s="276"/>
      <c r="I207" s="276"/>
      <c r="J207" s="194" t="s">
        <v>21</v>
      </c>
      <c r="K207" s="172"/>
      <c r="L207" s="265"/>
      <c r="M207" s="267"/>
      <c r="N207" s="267">
        <f t="shared" si="5"/>
        <v>0</v>
      </c>
      <c r="O207" s="267"/>
      <c r="P207" s="267"/>
      <c r="Q207" s="267"/>
      <c r="R207" s="38"/>
      <c r="T207" s="173" t="s">
        <v>21</v>
      </c>
      <c r="U207" s="195" t="s">
        <v>42</v>
      </c>
      <c r="V207" s="37"/>
      <c r="W207" s="37"/>
      <c r="X207" s="37"/>
      <c r="Y207" s="37"/>
      <c r="Z207" s="37"/>
      <c r="AA207" s="79"/>
      <c r="AT207" s="20" t="s">
        <v>269</v>
      </c>
      <c r="AU207" s="20" t="s">
        <v>83</v>
      </c>
      <c r="AY207" s="20" t="s">
        <v>269</v>
      </c>
      <c r="BE207" s="111">
        <f>IF(U207="základná",N207,0)</f>
        <v>0</v>
      </c>
      <c r="BF207" s="111">
        <f>IF(U207="znížená",N207,0)</f>
        <v>0</v>
      </c>
      <c r="BG207" s="111">
        <f>IF(U207="zákl. prenesená",N207,0)</f>
        <v>0</v>
      </c>
      <c r="BH207" s="111">
        <f>IF(U207="zníž. prenesená",N207,0)</f>
        <v>0</v>
      </c>
      <c r="BI207" s="111">
        <f>IF(U207="nulová",N207,0)</f>
        <v>0</v>
      </c>
      <c r="BJ207" s="20" t="s">
        <v>151</v>
      </c>
      <c r="BK207" s="176">
        <f>L207*K207</f>
        <v>0</v>
      </c>
    </row>
    <row r="208" spans="2:65" s="1" customFormat="1" ht="22.35" customHeight="1">
      <c r="B208" s="36"/>
      <c r="C208" s="192" t="s">
        <v>21</v>
      </c>
      <c r="D208" s="192" t="s">
        <v>173</v>
      </c>
      <c r="E208" s="193" t="s">
        <v>21</v>
      </c>
      <c r="F208" s="276" t="s">
        <v>21</v>
      </c>
      <c r="G208" s="276"/>
      <c r="H208" s="276"/>
      <c r="I208" s="276"/>
      <c r="J208" s="194" t="s">
        <v>21</v>
      </c>
      <c r="K208" s="172"/>
      <c r="L208" s="265"/>
      <c r="M208" s="267"/>
      <c r="N208" s="267">
        <f t="shared" si="5"/>
        <v>0</v>
      </c>
      <c r="O208" s="267"/>
      <c r="P208" s="267"/>
      <c r="Q208" s="267"/>
      <c r="R208" s="38"/>
      <c r="T208" s="173" t="s">
        <v>21</v>
      </c>
      <c r="U208" s="195" t="s">
        <v>42</v>
      </c>
      <c r="V208" s="37"/>
      <c r="W208" s="37"/>
      <c r="X208" s="37"/>
      <c r="Y208" s="37"/>
      <c r="Z208" s="37"/>
      <c r="AA208" s="79"/>
      <c r="AT208" s="20" t="s">
        <v>269</v>
      </c>
      <c r="AU208" s="20" t="s">
        <v>83</v>
      </c>
      <c r="AY208" s="20" t="s">
        <v>269</v>
      </c>
      <c r="BE208" s="111">
        <f>IF(U208="základná",N208,0)</f>
        <v>0</v>
      </c>
      <c r="BF208" s="111">
        <f>IF(U208="znížená",N208,0)</f>
        <v>0</v>
      </c>
      <c r="BG208" s="111">
        <f>IF(U208="zákl. prenesená",N208,0)</f>
        <v>0</v>
      </c>
      <c r="BH208" s="111">
        <f>IF(U208="zníž. prenesená",N208,0)</f>
        <v>0</v>
      </c>
      <c r="BI208" s="111">
        <f>IF(U208="nulová",N208,0)</f>
        <v>0</v>
      </c>
      <c r="BJ208" s="20" t="s">
        <v>151</v>
      </c>
      <c r="BK208" s="176">
        <f>L208*K208</f>
        <v>0</v>
      </c>
    </row>
    <row r="209" spans="2:63" s="1" customFormat="1" ht="22.35" customHeight="1">
      <c r="B209" s="36"/>
      <c r="C209" s="192" t="s">
        <v>21</v>
      </c>
      <c r="D209" s="192" t="s">
        <v>173</v>
      </c>
      <c r="E209" s="193" t="s">
        <v>21</v>
      </c>
      <c r="F209" s="276" t="s">
        <v>21</v>
      </c>
      <c r="G209" s="276"/>
      <c r="H209" s="276"/>
      <c r="I209" s="276"/>
      <c r="J209" s="194" t="s">
        <v>21</v>
      </c>
      <c r="K209" s="172"/>
      <c r="L209" s="265"/>
      <c r="M209" s="267"/>
      <c r="N209" s="267">
        <f t="shared" si="5"/>
        <v>0</v>
      </c>
      <c r="O209" s="267"/>
      <c r="P209" s="267"/>
      <c r="Q209" s="267"/>
      <c r="R209" s="38"/>
      <c r="T209" s="173" t="s">
        <v>21</v>
      </c>
      <c r="U209" s="195" t="s">
        <v>42</v>
      </c>
      <c r="V209" s="57"/>
      <c r="W209" s="57"/>
      <c r="X209" s="57"/>
      <c r="Y209" s="57"/>
      <c r="Z209" s="57"/>
      <c r="AA209" s="59"/>
      <c r="AT209" s="20" t="s">
        <v>269</v>
      </c>
      <c r="AU209" s="20" t="s">
        <v>83</v>
      </c>
      <c r="AY209" s="20" t="s">
        <v>269</v>
      </c>
      <c r="BE209" s="111">
        <f>IF(U209="základná",N209,0)</f>
        <v>0</v>
      </c>
      <c r="BF209" s="111">
        <f>IF(U209="znížená",N209,0)</f>
        <v>0</v>
      </c>
      <c r="BG209" s="111">
        <f>IF(U209="zákl. prenesená",N209,0)</f>
        <v>0</v>
      </c>
      <c r="BH209" s="111">
        <f>IF(U209="zníž. prenesená",N209,0)</f>
        <v>0</v>
      </c>
      <c r="BI209" s="111">
        <f>IF(U209="nulová",N209,0)</f>
        <v>0</v>
      </c>
      <c r="BJ209" s="20" t="s">
        <v>151</v>
      </c>
      <c r="BK209" s="176">
        <f>L209*K209</f>
        <v>0</v>
      </c>
    </row>
    <row r="210" spans="2:63" s="1" customFormat="1" ht="6.95" customHeight="1">
      <c r="B210" s="60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2"/>
    </row>
  </sheetData>
  <sheetProtection algorithmName="SHA-512" hashValue="oKwsNNfSsRmQZogP6C5UYBp/YpX8G7zX14LG5UnfCaw2YYi+v2UNaKNTfWWm1REWXKVB6DA8L0S9G2sVUU+Bvw==" saltValue="avoJxY4jZl5VgxYlcwtt+IJ2uOYgof40D07RcmxRd4Whq/ACpKZfDim3YVRt+9+GdN5gR9vcEwuokHERmN0TyA==" spinCount="10" sheet="1" objects="1" scenarios="1" formatColumns="0" formatRows="0"/>
  <mergeCells count="211">
    <mergeCell ref="H1:K1"/>
    <mergeCell ref="S2:AC2"/>
    <mergeCell ref="F208:I208"/>
    <mergeCell ref="L208:M208"/>
    <mergeCell ref="N208:Q208"/>
    <mergeCell ref="F209:I209"/>
    <mergeCell ref="L209:M209"/>
    <mergeCell ref="N209:Q209"/>
    <mergeCell ref="N125:Q125"/>
    <mergeCell ref="N126:Q126"/>
    <mergeCell ref="N127:Q127"/>
    <mergeCell ref="N135:Q135"/>
    <mergeCell ref="N141:Q141"/>
    <mergeCell ref="N145:Q145"/>
    <mergeCell ref="N149:Q149"/>
    <mergeCell ref="N158:Q158"/>
    <mergeCell ref="N162:Q162"/>
    <mergeCell ref="N191:Q191"/>
    <mergeCell ref="N204:Q204"/>
    <mergeCell ref="F202:I202"/>
    <mergeCell ref="F203:I203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196:I196"/>
    <mergeCell ref="F197:I197"/>
    <mergeCell ref="F198:I198"/>
    <mergeCell ref="L198:M198"/>
    <mergeCell ref="N198:Q198"/>
    <mergeCell ref="F199:I199"/>
    <mergeCell ref="F200:I200"/>
    <mergeCell ref="F201:I201"/>
    <mergeCell ref="L201:M201"/>
    <mergeCell ref="N201:Q201"/>
    <mergeCell ref="F189:I189"/>
    <mergeCell ref="F190:I190"/>
    <mergeCell ref="F192:I192"/>
    <mergeCell ref="L192:M192"/>
    <mergeCell ref="N192:Q192"/>
    <mergeCell ref="F193:I193"/>
    <mergeCell ref="F194:I194"/>
    <mergeCell ref="F195:I195"/>
    <mergeCell ref="L195:M195"/>
    <mergeCell ref="N195:Q195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72:I172"/>
    <mergeCell ref="F173:I173"/>
    <mergeCell ref="L173:M173"/>
    <mergeCell ref="N173:Q173"/>
    <mergeCell ref="F174:I174"/>
    <mergeCell ref="F175:I175"/>
    <mergeCell ref="L175:M175"/>
    <mergeCell ref="N175:Q175"/>
    <mergeCell ref="F176:I176"/>
    <mergeCell ref="L176:M176"/>
    <mergeCell ref="N176:Q176"/>
    <mergeCell ref="F165:I165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F159:I159"/>
    <mergeCell ref="L159:M159"/>
    <mergeCell ref="N159:Q159"/>
    <mergeCell ref="F160:I160"/>
    <mergeCell ref="F161:I161"/>
    <mergeCell ref="F163:I163"/>
    <mergeCell ref="L163:M163"/>
    <mergeCell ref="N163:Q163"/>
    <mergeCell ref="F164:I164"/>
    <mergeCell ref="F151:I151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F143:I143"/>
    <mergeCell ref="F144:I144"/>
    <mergeCell ref="F146:I146"/>
    <mergeCell ref="L146:M146"/>
    <mergeCell ref="N146:Q146"/>
    <mergeCell ref="F147:I147"/>
    <mergeCell ref="F148:I148"/>
    <mergeCell ref="F150:I150"/>
    <mergeCell ref="L150:M150"/>
    <mergeCell ref="N150:Q150"/>
    <mergeCell ref="F137:I137"/>
    <mergeCell ref="F138:I138"/>
    <mergeCell ref="F139:I139"/>
    <mergeCell ref="F140:I140"/>
    <mergeCell ref="L140:M140"/>
    <mergeCell ref="N140:Q140"/>
    <mergeCell ref="F142:I142"/>
    <mergeCell ref="L142:M142"/>
    <mergeCell ref="N142:Q142"/>
    <mergeCell ref="F131:I131"/>
    <mergeCell ref="L131:M131"/>
    <mergeCell ref="N131:Q131"/>
    <mergeCell ref="F132:I132"/>
    <mergeCell ref="F133:I133"/>
    <mergeCell ref="F134:I134"/>
    <mergeCell ref="F136:I136"/>
    <mergeCell ref="L136:M136"/>
    <mergeCell ref="N136:Q136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0:I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05:D210">
      <formula1>"K, M"</formula1>
    </dataValidation>
    <dataValidation type="list" allowBlank="1" showInputMessage="1" showErrorMessage="1" error="Povolené sú hodnoty základná, znížená, nulová." sqref="U205:U210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4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8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96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473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N97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ROUND((((SUM(BE97:BE104)+SUM(BE122:BE174))+SUM(BE176:BE180))),2)</f>
        <v>0</v>
      </c>
      <c r="I32" s="245"/>
      <c r="J32" s="245"/>
      <c r="K32" s="37"/>
      <c r="L32" s="37"/>
      <c r="M32" s="251">
        <f>ROUND(((ROUND((SUM(BE97:BE104)+SUM(BE122:BE174)), 2)*F32)+SUM(BE176:BE180)*F32),2)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ROUND((((SUM(BF97:BF104)+SUM(BF122:BF174))+SUM(BF176:BF180))),2)</f>
        <v>0</v>
      </c>
      <c r="I33" s="245"/>
      <c r="J33" s="245"/>
      <c r="K33" s="37"/>
      <c r="L33" s="37"/>
      <c r="M33" s="251">
        <f>ROUND(((ROUND((SUM(BF97:BF104)+SUM(BF122:BF174)), 2)*F33)+SUM(BF176:BF180)*F33),2)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ROUND((((SUM(BG97:BG104)+SUM(BG122:BG174))+SUM(BG176:BG180))),2)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ROUND((((SUM(BH97:BH104)+SUM(BH122:BH174))+SUM(BH176:BH180))),2)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ROUND((((SUM(BI97:BI104)+SUM(BI122:BI174))+SUM(BI176:BI180))),2)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584038 - SO M 584-038 Most cez potok Bystrianka za Tragoškou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N122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N123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N124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N133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144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N139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145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N147</f>
        <v>0</v>
      </c>
      <c r="O93" s="259"/>
      <c r="P93" s="259"/>
      <c r="Q93" s="259"/>
      <c r="R93" s="139"/>
      <c r="T93" s="140"/>
      <c r="U93" s="140"/>
    </row>
    <row r="94" spans="2:47" s="6" customFormat="1" ht="24.95" customHeight="1">
      <c r="B94" s="132"/>
      <c r="C94" s="133"/>
      <c r="D94" s="134" t="s">
        <v>146</v>
      </c>
      <c r="E94" s="133"/>
      <c r="F94" s="133"/>
      <c r="G94" s="133"/>
      <c r="H94" s="133"/>
      <c r="I94" s="133"/>
      <c r="J94" s="133"/>
      <c r="K94" s="133"/>
      <c r="L94" s="133"/>
      <c r="M94" s="133"/>
      <c r="N94" s="257">
        <f>N162</f>
        <v>0</v>
      </c>
      <c r="O94" s="258"/>
      <c r="P94" s="258"/>
      <c r="Q94" s="258"/>
      <c r="R94" s="135"/>
      <c r="T94" s="136"/>
      <c r="U94" s="136"/>
    </row>
    <row r="95" spans="2:47" s="6" customFormat="1" ht="21.75" customHeight="1">
      <c r="B95" s="132"/>
      <c r="C95" s="133"/>
      <c r="D95" s="134" t="s">
        <v>147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60">
        <f>N175</f>
        <v>0</v>
      </c>
      <c r="O95" s="258"/>
      <c r="P95" s="258"/>
      <c r="Q95" s="258"/>
      <c r="R95" s="135"/>
      <c r="T95" s="136"/>
      <c r="U95" s="136"/>
    </row>
    <row r="96" spans="2:47" s="1" customFormat="1" ht="21.75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/>
      <c r="T96" s="130"/>
      <c r="U96" s="130"/>
    </row>
    <row r="97" spans="2:65" s="1" customFormat="1" ht="29.25" customHeight="1">
      <c r="B97" s="36"/>
      <c r="C97" s="131" t="s">
        <v>148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56">
        <f>ROUND(N98+N99+N100+N101+N102+N103,2)</f>
        <v>0</v>
      </c>
      <c r="O97" s="261"/>
      <c r="P97" s="261"/>
      <c r="Q97" s="261"/>
      <c r="R97" s="38"/>
      <c r="T97" s="141"/>
      <c r="U97" s="142" t="s">
        <v>39</v>
      </c>
    </row>
    <row r="98" spans="2:65" s="1" customFormat="1" ht="18" customHeight="1">
      <c r="B98" s="36"/>
      <c r="C98" s="37"/>
      <c r="D98" s="236" t="s">
        <v>149</v>
      </c>
      <c r="E98" s="237"/>
      <c r="F98" s="237"/>
      <c r="G98" s="237"/>
      <c r="H98" s="237"/>
      <c r="I98" s="37"/>
      <c r="J98" s="37"/>
      <c r="K98" s="37"/>
      <c r="L98" s="37"/>
      <c r="M98" s="37"/>
      <c r="N98" s="234">
        <f>ROUND(N88*T98,2)</f>
        <v>0</v>
      </c>
      <c r="O98" s="235"/>
      <c r="P98" s="235"/>
      <c r="Q98" s="235"/>
      <c r="R98" s="38"/>
      <c r="S98" s="143"/>
      <c r="T98" s="144"/>
      <c r="U98" s="145" t="s">
        <v>42</v>
      </c>
      <c r="V98" s="143"/>
      <c r="W98" s="143"/>
      <c r="X98" s="143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6" t="s">
        <v>150</v>
      </c>
      <c r="AZ98" s="143"/>
      <c r="BA98" s="143"/>
      <c r="BB98" s="143"/>
      <c r="BC98" s="143"/>
      <c r="BD98" s="143"/>
      <c r="BE98" s="147">
        <f t="shared" ref="BE98:BE103" si="0">IF(U98="základná",N98,0)</f>
        <v>0</v>
      </c>
      <c r="BF98" s="147">
        <f t="shared" ref="BF98:BF103" si="1">IF(U98="znížená",N98,0)</f>
        <v>0</v>
      </c>
      <c r="BG98" s="147">
        <f t="shared" ref="BG98:BG103" si="2">IF(U98="zákl. prenesená",N98,0)</f>
        <v>0</v>
      </c>
      <c r="BH98" s="147">
        <f t="shared" ref="BH98:BH103" si="3">IF(U98="zníž. prenesená",N98,0)</f>
        <v>0</v>
      </c>
      <c r="BI98" s="147">
        <f t="shared" ref="BI98:BI103" si="4">IF(U98="nulová",N98,0)</f>
        <v>0</v>
      </c>
      <c r="BJ98" s="146" t="s">
        <v>151</v>
      </c>
      <c r="BK98" s="143"/>
      <c r="BL98" s="143"/>
      <c r="BM98" s="143"/>
    </row>
    <row r="99" spans="2:65" s="1" customFormat="1" ht="18" customHeight="1">
      <c r="B99" s="36"/>
      <c r="C99" s="37"/>
      <c r="D99" s="236" t="s">
        <v>152</v>
      </c>
      <c r="E99" s="237"/>
      <c r="F99" s="237"/>
      <c r="G99" s="237"/>
      <c r="H99" s="237"/>
      <c r="I99" s="37"/>
      <c r="J99" s="37"/>
      <c r="K99" s="37"/>
      <c r="L99" s="37"/>
      <c r="M99" s="37"/>
      <c r="N99" s="234">
        <f>ROUND(N88*T99,2)</f>
        <v>0</v>
      </c>
      <c r="O99" s="235"/>
      <c r="P99" s="235"/>
      <c r="Q99" s="235"/>
      <c r="R99" s="38"/>
      <c r="S99" s="143"/>
      <c r="T99" s="144"/>
      <c r="U99" s="145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150</v>
      </c>
      <c r="AZ99" s="143"/>
      <c r="BA99" s="143"/>
      <c r="BB99" s="143"/>
      <c r="BC99" s="143"/>
      <c r="BD99" s="143"/>
      <c r="BE99" s="147">
        <f t="shared" si="0"/>
        <v>0</v>
      </c>
      <c r="BF99" s="147">
        <f t="shared" si="1"/>
        <v>0</v>
      </c>
      <c r="BG99" s="147">
        <f t="shared" si="2"/>
        <v>0</v>
      </c>
      <c r="BH99" s="147">
        <f t="shared" si="3"/>
        <v>0</v>
      </c>
      <c r="BI99" s="147">
        <f t="shared" si="4"/>
        <v>0</v>
      </c>
      <c r="BJ99" s="146" t="s">
        <v>151</v>
      </c>
      <c r="BK99" s="143"/>
      <c r="BL99" s="143"/>
      <c r="BM99" s="143"/>
    </row>
    <row r="100" spans="2:65" s="1" customFormat="1" ht="18" customHeight="1">
      <c r="B100" s="36"/>
      <c r="C100" s="37"/>
      <c r="D100" s="236" t="s">
        <v>153</v>
      </c>
      <c r="E100" s="237"/>
      <c r="F100" s="237"/>
      <c r="G100" s="237"/>
      <c r="H100" s="237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150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151</v>
      </c>
      <c r="BK100" s="143"/>
      <c r="BL100" s="143"/>
      <c r="BM100" s="143"/>
    </row>
    <row r="101" spans="2:65" s="1" customFormat="1" ht="18" customHeight="1">
      <c r="B101" s="36"/>
      <c r="C101" s="37"/>
      <c r="D101" s="236" t="s">
        <v>154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155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107" t="s">
        <v>156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8"/>
      <c r="U103" s="149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157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3.5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  <c r="T104" s="130"/>
      <c r="U104" s="130"/>
    </row>
    <row r="105" spans="2:65" s="1" customFormat="1" ht="29.25" customHeight="1">
      <c r="B105" s="36"/>
      <c r="C105" s="118" t="s">
        <v>125</v>
      </c>
      <c r="D105" s="119"/>
      <c r="E105" s="119"/>
      <c r="F105" s="119"/>
      <c r="G105" s="119"/>
      <c r="H105" s="119"/>
      <c r="I105" s="119"/>
      <c r="J105" s="119"/>
      <c r="K105" s="119"/>
      <c r="L105" s="240">
        <f>ROUND(SUM(N88+N97),2)</f>
        <v>0</v>
      </c>
      <c r="M105" s="240"/>
      <c r="N105" s="240"/>
      <c r="O105" s="240"/>
      <c r="P105" s="240"/>
      <c r="Q105" s="240"/>
      <c r="R105" s="38"/>
      <c r="T105" s="130"/>
      <c r="U105" s="130"/>
    </row>
    <row r="106" spans="2:65" s="1" customFormat="1" ht="6.95" customHeight="1">
      <c r="B106" s="60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2"/>
      <c r="T106" s="130"/>
      <c r="U106" s="130"/>
    </row>
    <row r="110" spans="2:65" s="1" customFormat="1" ht="6.95" customHeight="1"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5"/>
    </row>
    <row r="111" spans="2:65" s="1" customFormat="1" ht="36.950000000000003" customHeight="1">
      <c r="B111" s="36"/>
      <c r="C111" s="198" t="s">
        <v>158</v>
      </c>
      <c r="D111" s="245"/>
      <c r="E111" s="245"/>
      <c r="F111" s="245"/>
      <c r="G111" s="245"/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38"/>
    </row>
    <row r="112" spans="2:65" s="1" customFormat="1" ht="6.95" customHeight="1"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8"/>
    </row>
    <row r="113" spans="2:65" s="1" customFormat="1" ht="30" customHeight="1">
      <c r="B113" s="36"/>
      <c r="C113" s="31" t="s">
        <v>18</v>
      </c>
      <c r="D113" s="37"/>
      <c r="E113" s="37"/>
      <c r="F113" s="243" t="str">
        <f>F6</f>
        <v>REKONŠTRUKCIA II/584 TÁLE - BYSTRÁ, III/2373 DOLNÁ LEHOTA - MOSTY</v>
      </c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37"/>
      <c r="R113" s="38"/>
    </row>
    <row r="114" spans="2:65" s="1" customFormat="1" ht="36.950000000000003" customHeight="1">
      <c r="B114" s="36"/>
      <c r="C114" s="70" t="s">
        <v>132</v>
      </c>
      <c r="D114" s="37"/>
      <c r="E114" s="37"/>
      <c r="F114" s="218" t="str">
        <f>F7</f>
        <v>584038 - SO M 584-038 Most cez potok Bystrianka za Tragoškou</v>
      </c>
      <c r="G114" s="245"/>
      <c r="H114" s="245"/>
      <c r="I114" s="245"/>
      <c r="J114" s="245"/>
      <c r="K114" s="245"/>
      <c r="L114" s="245"/>
      <c r="M114" s="245"/>
      <c r="N114" s="245"/>
      <c r="O114" s="245"/>
      <c r="P114" s="245"/>
      <c r="Q114" s="37"/>
      <c r="R114" s="38"/>
    </row>
    <row r="115" spans="2:65" s="1" customFormat="1" ht="6.95" customHeight="1"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8"/>
    </row>
    <row r="116" spans="2:65" s="1" customFormat="1" ht="18" customHeight="1">
      <c r="B116" s="36"/>
      <c r="C116" s="31" t="s">
        <v>23</v>
      </c>
      <c r="D116" s="37"/>
      <c r="E116" s="37"/>
      <c r="F116" s="29" t="str">
        <f>F9</f>
        <v xml:space="preserve"> </v>
      </c>
      <c r="G116" s="37"/>
      <c r="H116" s="37"/>
      <c r="I116" s="37"/>
      <c r="J116" s="37"/>
      <c r="K116" s="31" t="s">
        <v>25</v>
      </c>
      <c r="L116" s="37"/>
      <c r="M116" s="247" t="str">
        <f>IF(O9="","",O9)</f>
        <v>18. 6. 2018</v>
      </c>
      <c r="N116" s="247"/>
      <c r="O116" s="247"/>
      <c r="P116" s="247"/>
      <c r="Q116" s="37"/>
      <c r="R116" s="38"/>
    </row>
    <row r="117" spans="2:65" s="1" customFormat="1" ht="6.9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1" customFormat="1">
      <c r="B118" s="36"/>
      <c r="C118" s="31" t="s">
        <v>27</v>
      </c>
      <c r="D118" s="37"/>
      <c r="E118" s="37"/>
      <c r="F118" s="29" t="str">
        <f>E12</f>
        <v xml:space="preserve"> </v>
      </c>
      <c r="G118" s="37"/>
      <c r="H118" s="37"/>
      <c r="I118" s="37"/>
      <c r="J118" s="37"/>
      <c r="K118" s="31" t="s">
        <v>32</v>
      </c>
      <c r="L118" s="37"/>
      <c r="M118" s="202" t="str">
        <f>E18</f>
        <v xml:space="preserve"> </v>
      </c>
      <c r="N118" s="202"/>
      <c r="O118" s="202"/>
      <c r="P118" s="202"/>
      <c r="Q118" s="202"/>
      <c r="R118" s="38"/>
    </row>
    <row r="119" spans="2:65" s="1" customFormat="1" ht="14.45" customHeight="1">
      <c r="B119" s="36"/>
      <c r="C119" s="31" t="s">
        <v>30</v>
      </c>
      <c r="D119" s="37"/>
      <c r="E119" s="37"/>
      <c r="F119" s="29" t="str">
        <f>IF(E15="","",E15)</f>
        <v>Vyplň údaj</v>
      </c>
      <c r="G119" s="37"/>
      <c r="H119" s="37"/>
      <c r="I119" s="37"/>
      <c r="J119" s="37"/>
      <c r="K119" s="31" t="s">
        <v>34</v>
      </c>
      <c r="L119" s="37"/>
      <c r="M119" s="202" t="str">
        <f>E21</f>
        <v xml:space="preserve"> </v>
      </c>
      <c r="N119" s="202"/>
      <c r="O119" s="202"/>
      <c r="P119" s="202"/>
      <c r="Q119" s="202"/>
      <c r="R119" s="38"/>
    </row>
    <row r="120" spans="2:65" s="1" customFormat="1" ht="10.35" customHeight="1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8"/>
    </row>
    <row r="121" spans="2:65" s="8" customFormat="1" ht="29.25" customHeight="1">
      <c r="B121" s="150"/>
      <c r="C121" s="151" t="s">
        <v>159</v>
      </c>
      <c r="D121" s="152" t="s">
        <v>160</v>
      </c>
      <c r="E121" s="152" t="s">
        <v>57</v>
      </c>
      <c r="F121" s="262" t="s">
        <v>161</v>
      </c>
      <c r="G121" s="262"/>
      <c r="H121" s="262"/>
      <c r="I121" s="262"/>
      <c r="J121" s="152" t="s">
        <v>162</v>
      </c>
      <c r="K121" s="152" t="s">
        <v>163</v>
      </c>
      <c r="L121" s="262" t="s">
        <v>164</v>
      </c>
      <c r="M121" s="262"/>
      <c r="N121" s="262" t="s">
        <v>137</v>
      </c>
      <c r="O121" s="262"/>
      <c r="P121" s="262"/>
      <c r="Q121" s="263"/>
      <c r="R121" s="153"/>
      <c r="T121" s="81" t="s">
        <v>165</v>
      </c>
      <c r="U121" s="82" t="s">
        <v>39</v>
      </c>
      <c r="V121" s="82" t="s">
        <v>166</v>
      </c>
      <c r="W121" s="82" t="s">
        <v>167</v>
      </c>
      <c r="X121" s="82" t="s">
        <v>168</v>
      </c>
      <c r="Y121" s="82" t="s">
        <v>169</v>
      </c>
      <c r="Z121" s="82" t="s">
        <v>170</v>
      </c>
      <c r="AA121" s="83" t="s">
        <v>171</v>
      </c>
    </row>
    <row r="122" spans="2:65" s="1" customFormat="1" ht="29.25" customHeight="1">
      <c r="B122" s="36"/>
      <c r="C122" s="85" t="s">
        <v>134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77">
        <f>BK122</f>
        <v>0</v>
      </c>
      <c r="O122" s="278"/>
      <c r="P122" s="278"/>
      <c r="Q122" s="278"/>
      <c r="R122" s="38"/>
      <c r="T122" s="84"/>
      <c r="U122" s="52"/>
      <c r="V122" s="52"/>
      <c r="W122" s="154">
        <f>W123+W162+W175</f>
        <v>0</v>
      </c>
      <c r="X122" s="52"/>
      <c r="Y122" s="154">
        <f>Y123+Y162+Y175</f>
        <v>36.235401689</v>
      </c>
      <c r="Z122" s="52"/>
      <c r="AA122" s="155">
        <f>AA123+AA162+AA175</f>
        <v>0</v>
      </c>
      <c r="AT122" s="20" t="s">
        <v>74</v>
      </c>
      <c r="AU122" s="20" t="s">
        <v>139</v>
      </c>
      <c r="BK122" s="156">
        <f>BK123+BK162+BK175</f>
        <v>0</v>
      </c>
    </row>
    <row r="123" spans="2:65" s="9" customFormat="1" ht="37.35" customHeight="1">
      <c r="B123" s="157"/>
      <c r="C123" s="158"/>
      <c r="D123" s="159" t="s">
        <v>140</v>
      </c>
      <c r="E123" s="159"/>
      <c r="F123" s="159"/>
      <c r="G123" s="159"/>
      <c r="H123" s="159"/>
      <c r="I123" s="159"/>
      <c r="J123" s="159"/>
      <c r="K123" s="159"/>
      <c r="L123" s="159"/>
      <c r="M123" s="159"/>
      <c r="N123" s="260">
        <f>BK123</f>
        <v>0</v>
      </c>
      <c r="O123" s="279"/>
      <c r="P123" s="279"/>
      <c r="Q123" s="279"/>
      <c r="R123" s="160"/>
      <c r="T123" s="161"/>
      <c r="U123" s="158"/>
      <c r="V123" s="158"/>
      <c r="W123" s="162">
        <f>W124+W133+W139+W147</f>
        <v>0</v>
      </c>
      <c r="X123" s="158"/>
      <c r="Y123" s="162">
        <f>Y124+Y133+Y139+Y147</f>
        <v>36.235401689</v>
      </c>
      <c r="Z123" s="158"/>
      <c r="AA123" s="163">
        <f>AA124+AA133+AA139+AA147</f>
        <v>0</v>
      </c>
      <c r="AR123" s="164" t="s">
        <v>83</v>
      </c>
      <c r="AT123" s="165" t="s">
        <v>74</v>
      </c>
      <c r="AU123" s="165" t="s">
        <v>75</v>
      </c>
      <c r="AY123" s="164" t="s">
        <v>172</v>
      </c>
      <c r="BK123" s="166">
        <f>BK124+BK133+BK139+BK147</f>
        <v>0</v>
      </c>
    </row>
    <row r="124" spans="2:65" s="9" customFormat="1" ht="19.899999999999999" customHeight="1">
      <c r="B124" s="157"/>
      <c r="C124" s="158"/>
      <c r="D124" s="167" t="s">
        <v>141</v>
      </c>
      <c r="E124" s="167"/>
      <c r="F124" s="167"/>
      <c r="G124" s="167"/>
      <c r="H124" s="167"/>
      <c r="I124" s="167"/>
      <c r="J124" s="167"/>
      <c r="K124" s="167"/>
      <c r="L124" s="167"/>
      <c r="M124" s="167"/>
      <c r="N124" s="280">
        <f>BK124</f>
        <v>0</v>
      </c>
      <c r="O124" s="281"/>
      <c r="P124" s="281"/>
      <c r="Q124" s="281"/>
      <c r="R124" s="160"/>
      <c r="T124" s="161"/>
      <c r="U124" s="158"/>
      <c r="V124" s="158"/>
      <c r="W124" s="162">
        <f>SUM(W125:W132)</f>
        <v>0</v>
      </c>
      <c r="X124" s="158"/>
      <c r="Y124" s="162">
        <f>SUM(Y125:Y132)</f>
        <v>0</v>
      </c>
      <c r="Z124" s="158"/>
      <c r="AA124" s="163">
        <f>SUM(AA125:AA132)</f>
        <v>0</v>
      </c>
      <c r="AR124" s="164" t="s">
        <v>83</v>
      </c>
      <c r="AT124" s="165" t="s">
        <v>74</v>
      </c>
      <c r="AU124" s="165" t="s">
        <v>83</v>
      </c>
      <c r="AY124" s="164" t="s">
        <v>172</v>
      </c>
      <c r="BK124" s="166">
        <f>SUM(BK125:BK132)</f>
        <v>0</v>
      </c>
    </row>
    <row r="125" spans="2:65" s="1" customFormat="1" ht="16.5" customHeight="1">
      <c r="B125" s="36"/>
      <c r="C125" s="168" t="s">
        <v>83</v>
      </c>
      <c r="D125" s="168" t="s">
        <v>173</v>
      </c>
      <c r="E125" s="169" t="s">
        <v>279</v>
      </c>
      <c r="F125" s="264" t="s">
        <v>280</v>
      </c>
      <c r="G125" s="264"/>
      <c r="H125" s="264"/>
      <c r="I125" s="264"/>
      <c r="J125" s="170" t="s">
        <v>193</v>
      </c>
      <c r="K125" s="171">
        <v>5</v>
      </c>
      <c r="L125" s="265">
        <v>0</v>
      </c>
      <c r="M125" s="266"/>
      <c r="N125" s="267">
        <f>ROUND(L125*K125,3)</f>
        <v>0</v>
      </c>
      <c r="O125" s="267"/>
      <c r="P125" s="267"/>
      <c r="Q125" s="267"/>
      <c r="R125" s="38"/>
      <c r="T125" s="173" t="s">
        <v>21</v>
      </c>
      <c r="U125" s="45" t="s">
        <v>42</v>
      </c>
      <c r="V125" s="37"/>
      <c r="W125" s="174">
        <f>V125*K125</f>
        <v>0</v>
      </c>
      <c r="X125" s="174">
        <v>0</v>
      </c>
      <c r="Y125" s="174">
        <f>X125*K125</f>
        <v>0</v>
      </c>
      <c r="Z125" s="174">
        <v>0</v>
      </c>
      <c r="AA125" s="175">
        <f>Z125*K125</f>
        <v>0</v>
      </c>
      <c r="AR125" s="20" t="s">
        <v>177</v>
      </c>
      <c r="AT125" s="20" t="s">
        <v>173</v>
      </c>
      <c r="AU125" s="20" t="s">
        <v>151</v>
      </c>
      <c r="AY125" s="20" t="s">
        <v>172</v>
      </c>
      <c r="BE125" s="111">
        <f>IF(U125="základná",N125,0)</f>
        <v>0</v>
      </c>
      <c r="BF125" s="111">
        <f>IF(U125="znížená",N125,0)</f>
        <v>0</v>
      </c>
      <c r="BG125" s="111">
        <f>IF(U125="zákl. prenesená",N125,0)</f>
        <v>0</v>
      </c>
      <c r="BH125" s="111">
        <f>IF(U125="zníž. prenesená",N125,0)</f>
        <v>0</v>
      </c>
      <c r="BI125" s="111">
        <f>IF(U125="nulová",N125,0)</f>
        <v>0</v>
      </c>
      <c r="BJ125" s="20" t="s">
        <v>151</v>
      </c>
      <c r="BK125" s="176">
        <f>ROUND(L125*K125,3)</f>
        <v>0</v>
      </c>
      <c r="BL125" s="20" t="s">
        <v>177</v>
      </c>
      <c r="BM125" s="20" t="s">
        <v>281</v>
      </c>
    </row>
    <row r="126" spans="2:65" s="10" customFormat="1" ht="38.25" customHeight="1">
      <c r="B126" s="177"/>
      <c r="C126" s="178"/>
      <c r="D126" s="178"/>
      <c r="E126" s="179" t="s">
        <v>21</v>
      </c>
      <c r="F126" s="268" t="s">
        <v>474</v>
      </c>
      <c r="G126" s="269"/>
      <c r="H126" s="269"/>
      <c r="I126" s="269"/>
      <c r="J126" s="178"/>
      <c r="K126" s="179" t="s">
        <v>21</v>
      </c>
      <c r="L126" s="178"/>
      <c r="M126" s="178"/>
      <c r="N126" s="178"/>
      <c r="O126" s="178"/>
      <c r="P126" s="178"/>
      <c r="Q126" s="178"/>
      <c r="R126" s="180"/>
      <c r="T126" s="181"/>
      <c r="U126" s="178"/>
      <c r="V126" s="178"/>
      <c r="W126" s="178"/>
      <c r="X126" s="178"/>
      <c r="Y126" s="178"/>
      <c r="Z126" s="178"/>
      <c r="AA126" s="182"/>
      <c r="AT126" s="183" t="s">
        <v>180</v>
      </c>
      <c r="AU126" s="183" t="s">
        <v>151</v>
      </c>
      <c r="AV126" s="10" t="s">
        <v>83</v>
      </c>
      <c r="AW126" s="10" t="s">
        <v>6</v>
      </c>
      <c r="AX126" s="10" t="s">
        <v>75</v>
      </c>
      <c r="AY126" s="183" t="s">
        <v>172</v>
      </c>
    </row>
    <row r="127" spans="2:65" s="10" customFormat="1" ht="25.5" customHeight="1">
      <c r="B127" s="177"/>
      <c r="C127" s="178"/>
      <c r="D127" s="178"/>
      <c r="E127" s="179" t="s">
        <v>21</v>
      </c>
      <c r="F127" s="270" t="s">
        <v>475</v>
      </c>
      <c r="G127" s="271"/>
      <c r="H127" s="271"/>
      <c r="I127" s="271"/>
      <c r="J127" s="178"/>
      <c r="K127" s="179" t="s">
        <v>21</v>
      </c>
      <c r="L127" s="178"/>
      <c r="M127" s="178"/>
      <c r="N127" s="178"/>
      <c r="O127" s="178"/>
      <c r="P127" s="178"/>
      <c r="Q127" s="178"/>
      <c r="R127" s="180"/>
      <c r="T127" s="181"/>
      <c r="U127" s="178"/>
      <c r="V127" s="178"/>
      <c r="W127" s="178"/>
      <c r="X127" s="178"/>
      <c r="Y127" s="178"/>
      <c r="Z127" s="178"/>
      <c r="AA127" s="182"/>
      <c r="AT127" s="183" t="s">
        <v>180</v>
      </c>
      <c r="AU127" s="183" t="s">
        <v>151</v>
      </c>
      <c r="AV127" s="10" t="s">
        <v>83</v>
      </c>
      <c r="AW127" s="10" t="s">
        <v>6</v>
      </c>
      <c r="AX127" s="10" t="s">
        <v>75</v>
      </c>
      <c r="AY127" s="183" t="s">
        <v>172</v>
      </c>
    </row>
    <row r="128" spans="2:65" s="11" customFormat="1" ht="16.5" customHeight="1">
      <c r="B128" s="184"/>
      <c r="C128" s="185"/>
      <c r="D128" s="185"/>
      <c r="E128" s="186" t="s">
        <v>21</v>
      </c>
      <c r="F128" s="272" t="s">
        <v>196</v>
      </c>
      <c r="G128" s="273"/>
      <c r="H128" s="273"/>
      <c r="I128" s="273"/>
      <c r="J128" s="185"/>
      <c r="K128" s="187">
        <v>5</v>
      </c>
      <c r="L128" s="185"/>
      <c r="M128" s="185"/>
      <c r="N128" s="185"/>
      <c r="O128" s="185"/>
      <c r="P128" s="185"/>
      <c r="Q128" s="185"/>
      <c r="R128" s="188"/>
      <c r="T128" s="189"/>
      <c r="U128" s="185"/>
      <c r="V128" s="185"/>
      <c r="W128" s="185"/>
      <c r="X128" s="185"/>
      <c r="Y128" s="185"/>
      <c r="Z128" s="185"/>
      <c r="AA128" s="190"/>
      <c r="AT128" s="191" t="s">
        <v>180</v>
      </c>
      <c r="AU128" s="191" t="s">
        <v>151</v>
      </c>
      <c r="AV128" s="11" t="s">
        <v>151</v>
      </c>
      <c r="AW128" s="11" t="s">
        <v>6</v>
      </c>
      <c r="AX128" s="11" t="s">
        <v>83</v>
      </c>
      <c r="AY128" s="191" t="s">
        <v>172</v>
      </c>
    </row>
    <row r="129" spans="2:65" s="1" customFormat="1" ht="16.5" customHeight="1">
      <c r="B129" s="36"/>
      <c r="C129" s="168" t="s">
        <v>151</v>
      </c>
      <c r="D129" s="168" t="s">
        <v>173</v>
      </c>
      <c r="E129" s="169" t="s">
        <v>174</v>
      </c>
      <c r="F129" s="264" t="s">
        <v>175</v>
      </c>
      <c r="G129" s="264"/>
      <c r="H129" s="264"/>
      <c r="I129" s="264"/>
      <c r="J129" s="170" t="s">
        <v>176</v>
      </c>
      <c r="K129" s="171">
        <v>313.60000000000002</v>
      </c>
      <c r="L129" s="265">
        <v>0</v>
      </c>
      <c r="M129" s="266"/>
      <c r="N129" s="267">
        <f>ROUND(L129*K129,3)</f>
        <v>0</v>
      </c>
      <c r="O129" s="267"/>
      <c r="P129" s="267"/>
      <c r="Q129" s="267"/>
      <c r="R129" s="38"/>
      <c r="T129" s="173" t="s">
        <v>21</v>
      </c>
      <c r="U129" s="45" t="s">
        <v>42</v>
      </c>
      <c r="V129" s="37"/>
      <c r="W129" s="174">
        <f>V129*K129</f>
        <v>0</v>
      </c>
      <c r="X129" s="174">
        <v>0</v>
      </c>
      <c r="Y129" s="174">
        <f>X129*K129</f>
        <v>0</v>
      </c>
      <c r="Z129" s="174">
        <v>0</v>
      </c>
      <c r="AA129" s="175">
        <f>Z129*K129</f>
        <v>0</v>
      </c>
      <c r="AR129" s="20" t="s">
        <v>177</v>
      </c>
      <c r="AT129" s="20" t="s">
        <v>173</v>
      </c>
      <c r="AU129" s="20" t="s">
        <v>151</v>
      </c>
      <c r="AY129" s="20" t="s">
        <v>172</v>
      </c>
      <c r="BE129" s="111">
        <f>IF(U129="základná",N129,0)</f>
        <v>0</v>
      </c>
      <c r="BF129" s="111">
        <f>IF(U129="znížená",N129,0)</f>
        <v>0</v>
      </c>
      <c r="BG129" s="111">
        <f>IF(U129="zákl. prenesená",N129,0)</f>
        <v>0</v>
      </c>
      <c r="BH129" s="111">
        <f>IF(U129="zníž. prenesená",N129,0)</f>
        <v>0</v>
      </c>
      <c r="BI129" s="111">
        <f>IF(U129="nulová",N129,0)</f>
        <v>0</v>
      </c>
      <c r="BJ129" s="20" t="s">
        <v>151</v>
      </c>
      <c r="BK129" s="176">
        <f>ROUND(L129*K129,3)</f>
        <v>0</v>
      </c>
      <c r="BL129" s="20" t="s">
        <v>177</v>
      </c>
      <c r="BM129" s="20" t="s">
        <v>178</v>
      </c>
    </row>
    <row r="130" spans="2:65" s="10" customFormat="1" ht="51" customHeight="1">
      <c r="B130" s="177"/>
      <c r="C130" s="178"/>
      <c r="D130" s="178"/>
      <c r="E130" s="179" t="s">
        <v>21</v>
      </c>
      <c r="F130" s="268" t="s">
        <v>179</v>
      </c>
      <c r="G130" s="269"/>
      <c r="H130" s="269"/>
      <c r="I130" s="269"/>
      <c r="J130" s="178"/>
      <c r="K130" s="179" t="s">
        <v>21</v>
      </c>
      <c r="L130" s="178"/>
      <c r="M130" s="178"/>
      <c r="N130" s="178"/>
      <c r="O130" s="178"/>
      <c r="P130" s="178"/>
      <c r="Q130" s="178"/>
      <c r="R130" s="180"/>
      <c r="T130" s="181"/>
      <c r="U130" s="178"/>
      <c r="V130" s="178"/>
      <c r="W130" s="178"/>
      <c r="X130" s="178"/>
      <c r="Y130" s="178"/>
      <c r="Z130" s="178"/>
      <c r="AA130" s="182"/>
      <c r="AT130" s="183" t="s">
        <v>180</v>
      </c>
      <c r="AU130" s="183" t="s">
        <v>151</v>
      </c>
      <c r="AV130" s="10" t="s">
        <v>83</v>
      </c>
      <c r="AW130" s="10" t="s">
        <v>6</v>
      </c>
      <c r="AX130" s="10" t="s">
        <v>75</v>
      </c>
      <c r="AY130" s="183" t="s">
        <v>172</v>
      </c>
    </row>
    <row r="131" spans="2:65" s="10" customFormat="1" ht="25.5" customHeight="1">
      <c r="B131" s="177"/>
      <c r="C131" s="178"/>
      <c r="D131" s="178"/>
      <c r="E131" s="179" t="s">
        <v>21</v>
      </c>
      <c r="F131" s="270" t="s">
        <v>181</v>
      </c>
      <c r="G131" s="271"/>
      <c r="H131" s="271"/>
      <c r="I131" s="271"/>
      <c r="J131" s="178"/>
      <c r="K131" s="179" t="s">
        <v>21</v>
      </c>
      <c r="L131" s="178"/>
      <c r="M131" s="178"/>
      <c r="N131" s="178"/>
      <c r="O131" s="178"/>
      <c r="P131" s="178"/>
      <c r="Q131" s="178"/>
      <c r="R131" s="180"/>
      <c r="T131" s="181"/>
      <c r="U131" s="178"/>
      <c r="V131" s="178"/>
      <c r="W131" s="178"/>
      <c r="X131" s="178"/>
      <c r="Y131" s="178"/>
      <c r="Z131" s="178"/>
      <c r="AA131" s="182"/>
      <c r="AT131" s="183" t="s">
        <v>180</v>
      </c>
      <c r="AU131" s="183" t="s">
        <v>151</v>
      </c>
      <c r="AV131" s="10" t="s">
        <v>83</v>
      </c>
      <c r="AW131" s="10" t="s">
        <v>6</v>
      </c>
      <c r="AX131" s="10" t="s">
        <v>75</v>
      </c>
      <c r="AY131" s="183" t="s">
        <v>172</v>
      </c>
    </row>
    <row r="132" spans="2:65" s="11" customFormat="1" ht="16.5" customHeight="1">
      <c r="B132" s="184"/>
      <c r="C132" s="185"/>
      <c r="D132" s="185"/>
      <c r="E132" s="186" t="s">
        <v>21</v>
      </c>
      <c r="F132" s="272" t="s">
        <v>476</v>
      </c>
      <c r="G132" s="273"/>
      <c r="H132" s="273"/>
      <c r="I132" s="273"/>
      <c r="J132" s="185"/>
      <c r="K132" s="187">
        <v>313.60000000000002</v>
      </c>
      <c r="L132" s="185"/>
      <c r="M132" s="185"/>
      <c r="N132" s="185"/>
      <c r="O132" s="185"/>
      <c r="P132" s="185"/>
      <c r="Q132" s="185"/>
      <c r="R132" s="188"/>
      <c r="T132" s="189"/>
      <c r="U132" s="185"/>
      <c r="V132" s="185"/>
      <c r="W132" s="185"/>
      <c r="X132" s="185"/>
      <c r="Y132" s="185"/>
      <c r="Z132" s="185"/>
      <c r="AA132" s="190"/>
      <c r="AT132" s="191" t="s">
        <v>180</v>
      </c>
      <c r="AU132" s="191" t="s">
        <v>151</v>
      </c>
      <c r="AV132" s="11" t="s">
        <v>151</v>
      </c>
      <c r="AW132" s="11" t="s">
        <v>6</v>
      </c>
      <c r="AX132" s="11" t="s">
        <v>83</v>
      </c>
      <c r="AY132" s="191" t="s">
        <v>172</v>
      </c>
    </row>
    <row r="133" spans="2:65" s="9" customFormat="1" ht="29.85" customHeight="1">
      <c r="B133" s="157"/>
      <c r="C133" s="158"/>
      <c r="D133" s="167" t="s">
        <v>142</v>
      </c>
      <c r="E133" s="167"/>
      <c r="F133" s="167"/>
      <c r="G133" s="167"/>
      <c r="H133" s="167"/>
      <c r="I133" s="167"/>
      <c r="J133" s="167"/>
      <c r="K133" s="167"/>
      <c r="L133" s="167"/>
      <c r="M133" s="167"/>
      <c r="N133" s="280">
        <f>BK133</f>
        <v>0</v>
      </c>
      <c r="O133" s="281"/>
      <c r="P133" s="281"/>
      <c r="Q133" s="281"/>
      <c r="R133" s="160"/>
      <c r="T133" s="161"/>
      <c r="U133" s="158"/>
      <c r="V133" s="158"/>
      <c r="W133" s="162">
        <f>SUM(W134:W138)</f>
        <v>0</v>
      </c>
      <c r="X133" s="158"/>
      <c r="Y133" s="162">
        <f>SUM(Y134:Y138)</f>
        <v>7.3475796890000007</v>
      </c>
      <c r="Z133" s="158"/>
      <c r="AA133" s="163">
        <f>SUM(AA134:AA138)</f>
        <v>0</v>
      </c>
      <c r="AR133" s="164" t="s">
        <v>83</v>
      </c>
      <c r="AT133" s="165" t="s">
        <v>74</v>
      </c>
      <c r="AU133" s="165" t="s">
        <v>83</v>
      </c>
      <c r="AY133" s="164" t="s">
        <v>172</v>
      </c>
      <c r="BK133" s="166">
        <f>SUM(BK134:BK138)</f>
        <v>0</v>
      </c>
    </row>
    <row r="134" spans="2:65" s="1" customFormat="1" ht="25.5" customHeight="1">
      <c r="B134" s="36"/>
      <c r="C134" s="168" t="s">
        <v>190</v>
      </c>
      <c r="D134" s="168" t="s">
        <v>173</v>
      </c>
      <c r="E134" s="169" t="s">
        <v>310</v>
      </c>
      <c r="F134" s="264" t="s">
        <v>311</v>
      </c>
      <c r="G134" s="264"/>
      <c r="H134" s="264"/>
      <c r="I134" s="264"/>
      <c r="J134" s="170" t="s">
        <v>193</v>
      </c>
      <c r="K134" s="171">
        <v>2.5</v>
      </c>
      <c r="L134" s="265">
        <v>0</v>
      </c>
      <c r="M134" s="266"/>
      <c r="N134" s="267">
        <f>ROUND(L134*K134,3)</f>
        <v>0</v>
      </c>
      <c r="O134" s="267"/>
      <c r="P134" s="267"/>
      <c r="Q134" s="267"/>
      <c r="R134" s="38"/>
      <c r="T134" s="173" t="s">
        <v>21</v>
      </c>
      <c r="U134" s="45" t="s">
        <v>42</v>
      </c>
      <c r="V134" s="37"/>
      <c r="W134" s="174">
        <f>V134*K134</f>
        <v>0</v>
      </c>
      <c r="X134" s="174">
        <v>2.7855500000000002</v>
      </c>
      <c r="Y134" s="174">
        <f>X134*K134</f>
        <v>6.9638750000000007</v>
      </c>
      <c r="Z134" s="174">
        <v>0</v>
      </c>
      <c r="AA134" s="175">
        <f>Z134*K134</f>
        <v>0</v>
      </c>
      <c r="AR134" s="20" t="s">
        <v>177</v>
      </c>
      <c r="AT134" s="20" t="s">
        <v>173</v>
      </c>
      <c r="AU134" s="20" t="s">
        <v>151</v>
      </c>
      <c r="AY134" s="20" t="s">
        <v>172</v>
      </c>
      <c r="BE134" s="111">
        <f>IF(U134="základná",N134,0)</f>
        <v>0</v>
      </c>
      <c r="BF134" s="111">
        <f>IF(U134="znížená",N134,0)</f>
        <v>0</v>
      </c>
      <c r="BG134" s="111">
        <f>IF(U134="zákl. prenesená",N134,0)</f>
        <v>0</v>
      </c>
      <c r="BH134" s="111">
        <f>IF(U134="zníž. prenesená",N134,0)</f>
        <v>0</v>
      </c>
      <c r="BI134" s="111">
        <f>IF(U134="nulová",N134,0)</f>
        <v>0</v>
      </c>
      <c r="BJ134" s="20" t="s">
        <v>151</v>
      </c>
      <c r="BK134" s="176">
        <f>ROUND(L134*K134,3)</f>
        <v>0</v>
      </c>
      <c r="BL134" s="20" t="s">
        <v>177</v>
      </c>
      <c r="BM134" s="20" t="s">
        <v>312</v>
      </c>
    </row>
    <row r="135" spans="2:65" s="10" customFormat="1" ht="51" customHeight="1">
      <c r="B135" s="177"/>
      <c r="C135" s="178"/>
      <c r="D135" s="178"/>
      <c r="E135" s="179" t="s">
        <v>21</v>
      </c>
      <c r="F135" s="268" t="s">
        <v>313</v>
      </c>
      <c r="G135" s="269"/>
      <c r="H135" s="269"/>
      <c r="I135" s="269"/>
      <c r="J135" s="178"/>
      <c r="K135" s="179" t="s">
        <v>21</v>
      </c>
      <c r="L135" s="178"/>
      <c r="M135" s="178"/>
      <c r="N135" s="178"/>
      <c r="O135" s="178"/>
      <c r="P135" s="178"/>
      <c r="Q135" s="178"/>
      <c r="R135" s="180"/>
      <c r="T135" s="181"/>
      <c r="U135" s="178"/>
      <c r="V135" s="178"/>
      <c r="W135" s="178"/>
      <c r="X135" s="178"/>
      <c r="Y135" s="178"/>
      <c r="Z135" s="178"/>
      <c r="AA135" s="182"/>
      <c r="AT135" s="183" t="s">
        <v>180</v>
      </c>
      <c r="AU135" s="183" t="s">
        <v>151</v>
      </c>
      <c r="AV135" s="10" t="s">
        <v>83</v>
      </c>
      <c r="AW135" s="10" t="s">
        <v>6</v>
      </c>
      <c r="AX135" s="10" t="s">
        <v>75</v>
      </c>
      <c r="AY135" s="183" t="s">
        <v>172</v>
      </c>
    </row>
    <row r="136" spans="2:65" s="10" customFormat="1" ht="16.5" customHeight="1">
      <c r="B136" s="177"/>
      <c r="C136" s="178"/>
      <c r="D136" s="178"/>
      <c r="E136" s="179" t="s">
        <v>21</v>
      </c>
      <c r="F136" s="270" t="s">
        <v>314</v>
      </c>
      <c r="G136" s="271"/>
      <c r="H136" s="271"/>
      <c r="I136" s="271"/>
      <c r="J136" s="178"/>
      <c r="K136" s="179" t="s">
        <v>21</v>
      </c>
      <c r="L136" s="178"/>
      <c r="M136" s="178"/>
      <c r="N136" s="178"/>
      <c r="O136" s="178"/>
      <c r="P136" s="178"/>
      <c r="Q136" s="178"/>
      <c r="R136" s="180"/>
      <c r="T136" s="181"/>
      <c r="U136" s="178"/>
      <c r="V136" s="178"/>
      <c r="W136" s="178"/>
      <c r="X136" s="178"/>
      <c r="Y136" s="178"/>
      <c r="Z136" s="178"/>
      <c r="AA136" s="182"/>
      <c r="AT136" s="183" t="s">
        <v>180</v>
      </c>
      <c r="AU136" s="183" t="s">
        <v>151</v>
      </c>
      <c r="AV136" s="10" t="s">
        <v>83</v>
      </c>
      <c r="AW136" s="10" t="s">
        <v>6</v>
      </c>
      <c r="AX136" s="10" t="s">
        <v>75</v>
      </c>
      <c r="AY136" s="183" t="s">
        <v>172</v>
      </c>
    </row>
    <row r="137" spans="2:65" s="11" customFormat="1" ht="16.5" customHeight="1">
      <c r="B137" s="184"/>
      <c r="C137" s="185"/>
      <c r="D137" s="185"/>
      <c r="E137" s="186" t="s">
        <v>21</v>
      </c>
      <c r="F137" s="272" t="s">
        <v>477</v>
      </c>
      <c r="G137" s="273"/>
      <c r="H137" s="273"/>
      <c r="I137" s="273"/>
      <c r="J137" s="185"/>
      <c r="K137" s="187">
        <v>2.5</v>
      </c>
      <c r="L137" s="185"/>
      <c r="M137" s="185"/>
      <c r="N137" s="185"/>
      <c r="O137" s="185"/>
      <c r="P137" s="185"/>
      <c r="Q137" s="185"/>
      <c r="R137" s="188"/>
      <c r="T137" s="189"/>
      <c r="U137" s="185"/>
      <c r="V137" s="185"/>
      <c r="W137" s="185"/>
      <c r="X137" s="185"/>
      <c r="Y137" s="185"/>
      <c r="Z137" s="185"/>
      <c r="AA137" s="190"/>
      <c r="AT137" s="191" t="s">
        <v>180</v>
      </c>
      <c r="AU137" s="191" t="s">
        <v>151</v>
      </c>
      <c r="AV137" s="11" t="s">
        <v>151</v>
      </c>
      <c r="AW137" s="11" t="s">
        <v>6</v>
      </c>
      <c r="AX137" s="11" t="s">
        <v>83</v>
      </c>
      <c r="AY137" s="191" t="s">
        <v>172</v>
      </c>
    </row>
    <row r="138" spans="2:65" s="1" customFormat="1" ht="25.5" customHeight="1">
      <c r="B138" s="36"/>
      <c r="C138" s="168" t="s">
        <v>177</v>
      </c>
      <c r="D138" s="168" t="s">
        <v>173</v>
      </c>
      <c r="E138" s="169" t="s">
        <v>316</v>
      </c>
      <c r="F138" s="264" t="s">
        <v>317</v>
      </c>
      <c r="G138" s="264"/>
      <c r="H138" s="264"/>
      <c r="I138" s="264"/>
      <c r="J138" s="170" t="s">
        <v>308</v>
      </c>
      <c r="K138" s="171">
        <v>0.37</v>
      </c>
      <c r="L138" s="265">
        <v>0</v>
      </c>
      <c r="M138" s="266"/>
      <c r="N138" s="267">
        <f>ROUND(L138*K138,3)</f>
        <v>0</v>
      </c>
      <c r="O138" s="267"/>
      <c r="P138" s="267"/>
      <c r="Q138" s="267"/>
      <c r="R138" s="38"/>
      <c r="T138" s="173" t="s">
        <v>21</v>
      </c>
      <c r="U138" s="45" t="s">
        <v>42</v>
      </c>
      <c r="V138" s="37"/>
      <c r="W138" s="174">
        <f>V138*K138</f>
        <v>0</v>
      </c>
      <c r="X138" s="174">
        <v>1.0370397</v>
      </c>
      <c r="Y138" s="174">
        <f>X138*K138</f>
        <v>0.38370468899999999</v>
      </c>
      <c r="Z138" s="174">
        <v>0</v>
      </c>
      <c r="AA138" s="175">
        <f>Z138*K138</f>
        <v>0</v>
      </c>
      <c r="AR138" s="20" t="s">
        <v>177</v>
      </c>
      <c r="AT138" s="20" t="s">
        <v>173</v>
      </c>
      <c r="AU138" s="20" t="s">
        <v>151</v>
      </c>
      <c r="AY138" s="20" t="s">
        <v>172</v>
      </c>
      <c r="BE138" s="111">
        <f>IF(U138="základná",N138,0)</f>
        <v>0</v>
      </c>
      <c r="BF138" s="111">
        <f>IF(U138="znížená",N138,0)</f>
        <v>0</v>
      </c>
      <c r="BG138" s="111">
        <f>IF(U138="zákl. prenesená",N138,0)</f>
        <v>0</v>
      </c>
      <c r="BH138" s="111">
        <f>IF(U138="zníž. prenesená",N138,0)</f>
        <v>0</v>
      </c>
      <c r="BI138" s="111">
        <f>IF(U138="nulová",N138,0)</f>
        <v>0</v>
      </c>
      <c r="BJ138" s="20" t="s">
        <v>151</v>
      </c>
      <c r="BK138" s="176">
        <f>ROUND(L138*K138,3)</f>
        <v>0</v>
      </c>
      <c r="BL138" s="20" t="s">
        <v>177</v>
      </c>
      <c r="BM138" s="20" t="s">
        <v>318</v>
      </c>
    </row>
    <row r="139" spans="2:65" s="9" customFormat="1" ht="29.85" customHeight="1">
      <c r="B139" s="157"/>
      <c r="C139" s="158"/>
      <c r="D139" s="167" t="s">
        <v>144</v>
      </c>
      <c r="E139" s="167"/>
      <c r="F139" s="167"/>
      <c r="G139" s="167"/>
      <c r="H139" s="167"/>
      <c r="I139" s="167"/>
      <c r="J139" s="167"/>
      <c r="K139" s="167"/>
      <c r="L139" s="167"/>
      <c r="M139" s="167"/>
      <c r="N139" s="285">
        <f>BK139</f>
        <v>0</v>
      </c>
      <c r="O139" s="286"/>
      <c r="P139" s="286"/>
      <c r="Q139" s="286"/>
      <c r="R139" s="160"/>
      <c r="T139" s="161"/>
      <c r="U139" s="158"/>
      <c r="V139" s="158"/>
      <c r="W139" s="162">
        <f>SUM(W140:W146)</f>
        <v>0</v>
      </c>
      <c r="X139" s="158"/>
      <c r="Y139" s="162">
        <f>SUM(Y140:Y146)</f>
        <v>1.8659819999999998</v>
      </c>
      <c r="Z139" s="158"/>
      <c r="AA139" s="163">
        <f>SUM(AA140:AA146)</f>
        <v>0</v>
      </c>
      <c r="AR139" s="164" t="s">
        <v>83</v>
      </c>
      <c r="AT139" s="165" t="s">
        <v>74</v>
      </c>
      <c r="AU139" s="165" t="s">
        <v>83</v>
      </c>
      <c r="AY139" s="164" t="s">
        <v>172</v>
      </c>
      <c r="BK139" s="166">
        <f>SUM(BK140:BK146)</f>
        <v>0</v>
      </c>
    </row>
    <row r="140" spans="2:65" s="1" customFormat="1" ht="16.5" customHeight="1">
      <c r="B140" s="36"/>
      <c r="C140" s="168" t="s">
        <v>203</v>
      </c>
      <c r="D140" s="168" t="s">
        <v>173</v>
      </c>
      <c r="E140" s="169" t="s">
        <v>336</v>
      </c>
      <c r="F140" s="264" t="s">
        <v>337</v>
      </c>
      <c r="G140" s="264"/>
      <c r="H140" s="264"/>
      <c r="I140" s="264"/>
      <c r="J140" s="170" t="s">
        <v>176</v>
      </c>
      <c r="K140" s="171">
        <v>31.2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3.7859999999999998E-2</v>
      </c>
      <c r="Y140" s="174">
        <f>X140*K140</f>
        <v>1.1812319999999998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338</v>
      </c>
    </row>
    <row r="141" spans="2:65" s="10" customFormat="1" ht="25.5" customHeight="1">
      <c r="B141" s="177"/>
      <c r="C141" s="178"/>
      <c r="D141" s="178"/>
      <c r="E141" s="179" t="s">
        <v>21</v>
      </c>
      <c r="F141" s="268" t="s">
        <v>339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1" customFormat="1" ht="16.5" customHeight="1">
      <c r="B142" s="184"/>
      <c r="C142" s="185"/>
      <c r="D142" s="185"/>
      <c r="E142" s="186" t="s">
        <v>21</v>
      </c>
      <c r="F142" s="272" t="s">
        <v>478</v>
      </c>
      <c r="G142" s="273"/>
      <c r="H142" s="273"/>
      <c r="I142" s="273"/>
      <c r="J142" s="185"/>
      <c r="K142" s="187">
        <v>31.2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90"/>
      <c r="AT142" s="191" t="s">
        <v>180</v>
      </c>
      <c r="AU142" s="191" t="s">
        <v>151</v>
      </c>
      <c r="AV142" s="11" t="s">
        <v>151</v>
      </c>
      <c r="AW142" s="11" t="s">
        <v>6</v>
      </c>
      <c r="AX142" s="11" t="s">
        <v>83</v>
      </c>
      <c r="AY142" s="191" t="s">
        <v>172</v>
      </c>
    </row>
    <row r="143" spans="2:65" s="1" customFormat="1" ht="25.5" customHeight="1">
      <c r="B143" s="36"/>
      <c r="C143" s="168" t="s">
        <v>209</v>
      </c>
      <c r="D143" s="168" t="s">
        <v>173</v>
      </c>
      <c r="E143" s="169" t="s">
        <v>197</v>
      </c>
      <c r="F143" s="264" t="s">
        <v>198</v>
      </c>
      <c r="G143" s="264"/>
      <c r="H143" s="264"/>
      <c r="I143" s="264"/>
      <c r="J143" s="170" t="s">
        <v>176</v>
      </c>
      <c r="K143" s="171">
        <v>8.3000000000000007</v>
      </c>
      <c r="L143" s="265">
        <v>0</v>
      </c>
      <c r="M143" s="266"/>
      <c r="N143" s="267">
        <f>ROUND(L143*K143,3)</f>
        <v>0</v>
      </c>
      <c r="O143" s="267"/>
      <c r="P143" s="267"/>
      <c r="Q143" s="267"/>
      <c r="R143" s="38"/>
      <c r="T143" s="173" t="s">
        <v>21</v>
      </c>
      <c r="U143" s="45" t="s">
        <v>42</v>
      </c>
      <c r="V143" s="37"/>
      <c r="W143" s="174">
        <f>V143*K143</f>
        <v>0</v>
      </c>
      <c r="X143" s="174">
        <v>8.2500000000000004E-2</v>
      </c>
      <c r="Y143" s="174">
        <f>X143*K143</f>
        <v>0.68475000000000008</v>
      </c>
      <c r="Z143" s="174">
        <v>0</v>
      </c>
      <c r="AA143" s="175">
        <f>Z143*K143</f>
        <v>0</v>
      </c>
      <c r="AR143" s="20" t="s">
        <v>177</v>
      </c>
      <c r="AT143" s="20" t="s">
        <v>173</v>
      </c>
      <c r="AU143" s="20" t="s">
        <v>151</v>
      </c>
      <c r="AY143" s="20" t="s">
        <v>172</v>
      </c>
      <c r="BE143" s="111">
        <f>IF(U143="základná",N143,0)</f>
        <v>0</v>
      </c>
      <c r="BF143" s="111">
        <f>IF(U143="znížená",N143,0)</f>
        <v>0</v>
      </c>
      <c r="BG143" s="111">
        <f>IF(U143="zákl. prenesená",N143,0)</f>
        <v>0</v>
      </c>
      <c r="BH143" s="111">
        <f>IF(U143="zníž. prenesená",N143,0)</f>
        <v>0</v>
      </c>
      <c r="BI143" s="111">
        <f>IF(U143="nulová",N143,0)</f>
        <v>0</v>
      </c>
      <c r="BJ143" s="20" t="s">
        <v>151</v>
      </c>
      <c r="BK143" s="176">
        <f>ROUND(L143*K143,3)</f>
        <v>0</v>
      </c>
      <c r="BL143" s="20" t="s">
        <v>177</v>
      </c>
      <c r="BM143" s="20" t="s">
        <v>199</v>
      </c>
    </row>
    <row r="144" spans="2:65" s="10" customFormat="1" ht="38.25" customHeight="1">
      <c r="B144" s="177"/>
      <c r="C144" s="178"/>
      <c r="D144" s="178"/>
      <c r="E144" s="179" t="s">
        <v>21</v>
      </c>
      <c r="F144" s="268" t="s">
        <v>200</v>
      </c>
      <c r="G144" s="269"/>
      <c r="H144" s="269"/>
      <c r="I144" s="269"/>
      <c r="J144" s="178"/>
      <c r="K144" s="179" t="s">
        <v>21</v>
      </c>
      <c r="L144" s="178"/>
      <c r="M144" s="178"/>
      <c r="N144" s="178"/>
      <c r="O144" s="178"/>
      <c r="P144" s="178"/>
      <c r="Q144" s="178"/>
      <c r="R144" s="180"/>
      <c r="T144" s="181"/>
      <c r="U144" s="178"/>
      <c r="V144" s="178"/>
      <c r="W144" s="178"/>
      <c r="X144" s="178"/>
      <c r="Y144" s="178"/>
      <c r="Z144" s="178"/>
      <c r="AA144" s="182"/>
      <c r="AT144" s="183" t="s">
        <v>180</v>
      </c>
      <c r="AU144" s="183" t="s">
        <v>151</v>
      </c>
      <c r="AV144" s="10" t="s">
        <v>83</v>
      </c>
      <c r="AW144" s="10" t="s">
        <v>6</v>
      </c>
      <c r="AX144" s="10" t="s">
        <v>75</v>
      </c>
      <c r="AY144" s="183" t="s">
        <v>172</v>
      </c>
    </row>
    <row r="145" spans="2:65" s="10" customFormat="1" ht="25.5" customHeight="1">
      <c r="B145" s="177"/>
      <c r="C145" s="178"/>
      <c r="D145" s="178"/>
      <c r="E145" s="179" t="s">
        <v>21</v>
      </c>
      <c r="F145" s="270" t="s">
        <v>201</v>
      </c>
      <c r="G145" s="271"/>
      <c r="H145" s="271"/>
      <c r="I145" s="271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1" customFormat="1" ht="16.5" customHeight="1">
      <c r="B146" s="184"/>
      <c r="C146" s="185"/>
      <c r="D146" s="185"/>
      <c r="E146" s="186" t="s">
        <v>21</v>
      </c>
      <c r="F146" s="272" t="s">
        <v>479</v>
      </c>
      <c r="G146" s="273"/>
      <c r="H146" s="273"/>
      <c r="I146" s="273"/>
      <c r="J146" s="185"/>
      <c r="K146" s="187">
        <v>8.3000000000000007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90"/>
      <c r="AT146" s="191" t="s">
        <v>180</v>
      </c>
      <c r="AU146" s="191" t="s">
        <v>151</v>
      </c>
      <c r="AV146" s="11" t="s">
        <v>151</v>
      </c>
      <c r="AW146" s="11" t="s">
        <v>6</v>
      </c>
      <c r="AX146" s="11" t="s">
        <v>83</v>
      </c>
      <c r="AY146" s="191" t="s">
        <v>172</v>
      </c>
    </row>
    <row r="147" spans="2:65" s="9" customFormat="1" ht="29.85" customHeight="1">
      <c r="B147" s="157"/>
      <c r="C147" s="158"/>
      <c r="D147" s="167" t="s">
        <v>145</v>
      </c>
      <c r="E147" s="167"/>
      <c r="F147" s="167"/>
      <c r="G147" s="167"/>
      <c r="H147" s="167"/>
      <c r="I147" s="167"/>
      <c r="J147" s="167"/>
      <c r="K147" s="167"/>
      <c r="L147" s="167"/>
      <c r="M147" s="167"/>
      <c r="N147" s="280">
        <f>BK147</f>
        <v>0</v>
      </c>
      <c r="O147" s="281"/>
      <c r="P147" s="281"/>
      <c r="Q147" s="281"/>
      <c r="R147" s="160"/>
      <c r="T147" s="161"/>
      <c r="U147" s="158"/>
      <c r="V147" s="158"/>
      <c r="W147" s="162">
        <f>SUM(W148:W161)</f>
        <v>0</v>
      </c>
      <c r="X147" s="158"/>
      <c r="Y147" s="162">
        <f>SUM(Y148:Y161)</f>
        <v>27.021839999999997</v>
      </c>
      <c r="Z147" s="158"/>
      <c r="AA147" s="163">
        <f>SUM(AA148:AA161)</f>
        <v>0</v>
      </c>
      <c r="AR147" s="164" t="s">
        <v>83</v>
      </c>
      <c r="AT147" s="165" t="s">
        <v>74</v>
      </c>
      <c r="AU147" s="165" t="s">
        <v>83</v>
      </c>
      <c r="AY147" s="164" t="s">
        <v>172</v>
      </c>
      <c r="BK147" s="166">
        <f>SUM(BK148:BK161)</f>
        <v>0</v>
      </c>
    </row>
    <row r="148" spans="2:65" s="1" customFormat="1" ht="25.5" customHeight="1">
      <c r="B148" s="36"/>
      <c r="C148" s="168" t="s">
        <v>216</v>
      </c>
      <c r="D148" s="168" t="s">
        <v>173</v>
      </c>
      <c r="E148" s="169" t="s">
        <v>480</v>
      </c>
      <c r="F148" s="264" t="s">
        <v>481</v>
      </c>
      <c r="G148" s="264"/>
      <c r="H148" s="264"/>
      <c r="I148" s="264"/>
      <c r="J148" s="170" t="s">
        <v>185</v>
      </c>
      <c r="K148" s="171">
        <v>14</v>
      </c>
      <c r="L148" s="265">
        <v>0</v>
      </c>
      <c r="M148" s="266"/>
      <c r="N148" s="267">
        <f>ROUND(L148*K148,3)</f>
        <v>0</v>
      </c>
      <c r="O148" s="267"/>
      <c r="P148" s="267"/>
      <c r="Q148" s="267"/>
      <c r="R148" s="38"/>
      <c r="T148" s="173" t="s">
        <v>21</v>
      </c>
      <c r="U148" s="45" t="s">
        <v>42</v>
      </c>
      <c r="V148" s="37"/>
      <c r="W148" s="174">
        <f>V148*K148</f>
        <v>0</v>
      </c>
      <c r="X148" s="174">
        <v>5.1000000000000004E-4</v>
      </c>
      <c r="Y148" s="174">
        <f>X148*K148</f>
        <v>7.1400000000000005E-3</v>
      </c>
      <c r="Z148" s="174">
        <v>0</v>
      </c>
      <c r="AA148" s="175">
        <f>Z148*K148</f>
        <v>0</v>
      </c>
      <c r="AR148" s="20" t="s">
        <v>177</v>
      </c>
      <c r="AT148" s="20" t="s">
        <v>173</v>
      </c>
      <c r="AU148" s="20" t="s">
        <v>151</v>
      </c>
      <c r="AY148" s="20" t="s">
        <v>172</v>
      </c>
      <c r="BE148" s="111">
        <f>IF(U148="základná",N148,0)</f>
        <v>0</v>
      </c>
      <c r="BF148" s="111">
        <f>IF(U148="znížená",N148,0)</f>
        <v>0</v>
      </c>
      <c r="BG148" s="111">
        <f>IF(U148="zákl. prenesená",N148,0)</f>
        <v>0</v>
      </c>
      <c r="BH148" s="111">
        <f>IF(U148="zníž. prenesená",N148,0)</f>
        <v>0</v>
      </c>
      <c r="BI148" s="111">
        <f>IF(U148="nulová",N148,0)</f>
        <v>0</v>
      </c>
      <c r="BJ148" s="20" t="s">
        <v>151</v>
      </c>
      <c r="BK148" s="176">
        <f>ROUND(L148*K148,3)</f>
        <v>0</v>
      </c>
      <c r="BL148" s="20" t="s">
        <v>177</v>
      </c>
      <c r="BM148" s="20" t="s">
        <v>482</v>
      </c>
    </row>
    <row r="149" spans="2:65" s="10" customFormat="1" ht="51" customHeight="1">
      <c r="B149" s="177"/>
      <c r="C149" s="178"/>
      <c r="D149" s="178"/>
      <c r="E149" s="179" t="s">
        <v>21</v>
      </c>
      <c r="F149" s="268" t="s">
        <v>461</v>
      </c>
      <c r="G149" s="269"/>
      <c r="H149" s="269"/>
      <c r="I149" s="269"/>
      <c r="J149" s="178"/>
      <c r="K149" s="179" t="s">
        <v>21</v>
      </c>
      <c r="L149" s="178"/>
      <c r="M149" s="178"/>
      <c r="N149" s="178"/>
      <c r="O149" s="178"/>
      <c r="P149" s="178"/>
      <c r="Q149" s="178"/>
      <c r="R149" s="180"/>
      <c r="T149" s="181"/>
      <c r="U149" s="178"/>
      <c r="V149" s="178"/>
      <c r="W149" s="178"/>
      <c r="X149" s="178"/>
      <c r="Y149" s="178"/>
      <c r="Z149" s="178"/>
      <c r="AA149" s="182"/>
      <c r="AT149" s="183" t="s">
        <v>180</v>
      </c>
      <c r="AU149" s="183" t="s">
        <v>151</v>
      </c>
      <c r="AV149" s="10" t="s">
        <v>83</v>
      </c>
      <c r="AW149" s="10" t="s">
        <v>6</v>
      </c>
      <c r="AX149" s="10" t="s">
        <v>75</v>
      </c>
      <c r="AY149" s="183" t="s">
        <v>172</v>
      </c>
    </row>
    <row r="150" spans="2:65" s="10" customFormat="1" ht="16.5" customHeight="1">
      <c r="B150" s="177"/>
      <c r="C150" s="178"/>
      <c r="D150" s="178"/>
      <c r="E150" s="179" t="s">
        <v>21</v>
      </c>
      <c r="F150" s="270" t="s">
        <v>483</v>
      </c>
      <c r="G150" s="271"/>
      <c r="H150" s="271"/>
      <c r="I150" s="271"/>
      <c r="J150" s="178"/>
      <c r="K150" s="179" t="s">
        <v>21</v>
      </c>
      <c r="L150" s="178"/>
      <c r="M150" s="178"/>
      <c r="N150" s="178"/>
      <c r="O150" s="178"/>
      <c r="P150" s="178"/>
      <c r="Q150" s="178"/>
      <c r="R150" s="180"/>
      <c r="T150" s="181"/>
      <c r="U150" s="178"/>
      <c r="V150" s="178"/>
      <c r="W150" s="178"/>
      <c r="X150" s="178"/>
      <c r="Y150" s="178"/>
      <c r="Z150" s="178"/>
      <c r="AA150" s="182"/>
      <c r="AT150" s="183" t="s">
        <v>180</v>
      </c>
      <c r="AU150" s="183" t="s">
        <v>151</v>
      </c>
      <c r="AV150" s="10" t="s">
        <v>83</v>
      </c>
      <c r="AW150" s="10" t="s">
        <v>6</v>
      </c>
      <c r="AX150" s="10" t="s">
        <v>75</v>
      </c>
      <c r="AY150" s="183" t="s">
        <v>172</v>
      </c>
    </row>
    <row r="151" spans="2:65" s="11" customFormat="1" ht="16.5" customHeight="1">
      <c r="B151" s="184"/>
      <c r="C151" s="185"/>
      <c r="D151" s="185"/>
      <c r="E151" s="186" t="s">
        <v>21</v>
      </c>
      <c r="F151" s="272" t="s">
        <v>484</v>
      </c>
      <c r="G151" s="273"/>
      <c r="H151" s="273"/>
      <c r="I151" s="273"/>
      <c r="J151" s="185"/>
      <c r="K151" s="187">
        <v>14</v>
      </c>
      <c r="L151" s="185"/>
      <c r="M151" s="185"/>
      <c r="N151" s="185"/>
      <c r="O151" s="185"/>
      <c r="P151" s="185"/>
      <c r="Q151" s="185"/>
      <c r="R151" s="188"/>
      <c r="T151" s="189"/>
      <c r="U151" s="185"/>
      <c r="V151" s="185"/>
      <c r="W151" s="185"/>
      <c r="X151" s="185"/>
      <c r="Y151" s="185"/>
      <c r="Z151" s="185"/>
      <c r="AA151" s="190"/>
      <c r="AT151" s="191" t="s">
        <v>180</v>
      </c>
      <c r="AU151" s="191" t="s">
        <v>151</v>
      </c>
      <c r="AV151" s="11" t="s">
        <v>151</v>
      </c>
      <c r="AW151" s="11" t="s">
        <v>6</v>
      </c>
      <c r="AX151" s="11" t="s">
        <v>83</v>
      </c>
      <c r="AY151" s="191" t="s">
        <v>172</v>
      </c>
    </row>
    <row r="152" spans="2:65" s="1" customFormat="1" ht="25.5" customHeight="1">
      <c r="B152" s="36"/>
      <c r="C152" s="168" t="s">
        <v>222</v>
      </c>
      <c r="D152" s="168" t="s">
        <v>173</v>
      </c>
      <c r="E152" s="169" t="s">
        <v>223</v>
      </c>
      <c r="F152" s="264" t="s">
        <v>224</v>
      </c>
      <c r="G152" s="264"/>
      <c r="H152" s="264"/>
      <c r="I152" s="264"/>
      <c r="J152" s="170" t="s">
        <v>225</v>
      </c>
      <c r="K152" s="171">
        <v>2</v>
      </c>
      <c r="L152" s="265">
        <v>0</v>
      </c>
      <c r="M152" s="266"/>
      <c r="N152" s="267">
        <f>ROUND(L152*K152,3)</f>
        <v>0</v>
      </c>
      <c r="O152" s="267"/>
      <c r="P152" s="267"/>
      <c r="Q152" s="267"/>
      <c r="R152" s="38"/>
      <c r="T152" s="173" t="s">
        <v>21</v>
      </c>
      <c r="U152" s="45" t="s">
        <v>42</v>
      </c>
      <c r="V152" s="37"/>
      <c r="W152" s="174">
        <f>V152*K152</f>
        <v>0</v>
      </c>
      <c r="X152" s="174">
        <v>7.7670000000000003E-2</v>
      </c>
      <c r="Y152" s="174">
        <f>X152*K152</f>
        <v>0.15534000000000001</v>
      </c>
      <c r="Z152" s="174">
        <v>0</v>
      </c>
      <c r="AA152" s="175">
        <f>Z152*K152</f>
        <v>0</v>
      </c>
      <c r="AR152" s="20" t="s">
        <v>177</v>
      </c>
      <c r="AT152" s="20" t="s">
        <v>173</v>
      </c>
      <c r="AU152" s="20" t="s">
        <v>151</v>
      </c>
      <c r="AY152" s="20" t="s">
        <v>172</v>
      </c>
      <c r="BE152" s="111">
        <f>IF(U152="základná",N152,0)</f>
        <v>0</v>
      </c>
      <c r="BF152" s="111">
        <f>IF(U152="znížená",N152,0)</f>
        <v>0</v>
      </c>
      <c r="BG152" s="111">
        <f>IF(U152="zákl. prenesená",N152,0)</f>
        <v>0</v>
      </c>
      <c r="BH152" s="111">
        <f>IF(U152="zníž. prenesená",N152,0)</f>
        <v>0</v>
      </c>
      <c r="BI152" s="111">
        <f>IF(U152="nulová",N152,0)</f>
        <v>0</v>
      </c>
      <c r="BJ152" s="20" t="s">
        <v>151</v>
      </c>
      <c r="BK152" s="176">
        <f>ROUND(L152*K152,3)</f>
        <v>0</v>
      </c>
      <c r="BL152" s="20" t="s">
        <v>177</v>
      </c>
      <c r="BM152" s="20" t="s">
        <v>226</v>
      </c>
    </row>
    <row r="153" spans="2:65" s="11" customFormat="1" ht="16.5" customHeight="1">
      <c r="B153" s="184"/>
      <c r="C153" s="185"/>
      <c r="D153" s="185"/>
      <c r="E153" s="186" t="s">
        <v>21</v>
      </c>
      <c r="F153" s="274" t="s">
        <v>227</v>
      </c>
      <c r="G153" s="275"/>
      <c r="H153" s="275"/>
      <c r="I153" s="275"/>
      <c r="J153" s="185"/>
      <c r="K153" s="187">
        <v>2</v>
      </c>
      <c r="L153" s="185"/>
      <c r="M153" s="185"/>
      <c r="N153" s="185"/>
      <c r="O153" s="185"/>
      <c r="P153" s="185"/>
      <c r="Q153" s="185"/>
      <c r="R153" s="188"/>
      <c r="T153" s="189"/>
      <c r="U153" s="185"/>
      <c r="V153" s="185"/>
      <c r="W153" s="185"/>
      <c r="X153" s="185"/>
      <c r="Y153" s="185"/>
      <c r="Z153" s="185"/>
      <c r="AA153" s="190"/>
      <c r="AT153" s="191" t="s">
        <v>180</v>
      </c>
      <c r="AU153" s="191" t="s">
        <v>151</v>
      </c>
      <c r="AV153" s="11" t="s">
        <v>151</v>
      </c>
      <c r="AW153" s="11" t="s">
        <v>6</v>
      </c>
      <c r="AX153" s="11" t="s">
        <v>83</v>
      </c>
      <c r="AY153" s="191" t="s">
        <v>172</v>
      </c>
    </row>
    <row r="154" spans="2:65" s="1" customFormat="1" ht="16.5" customHeight="1">
      <c r="B154" s="36"/>
      <c r="C154" s="168" t="s">
        <v>228</v>
      </c>
      <c r="D154" s="168" t="s">
        <v>173</v>
      </c>
      <c r="E154" s="169" t="s">
        <v>377</v>
      </c>
      <c r="F154" s="264" t="s">
        <v>378</v>
      </c>
      <c r="G154" s="264"/>
      <c r="H154" s="264"/>
      <c r="I154" s="264"/>
      <c r="J154" s="170" t="s">
        <v>379</v>
      </c>
      <c r="K154" s="171">
        <v>156</v>
      </c>
      <c r="L154" s="265">
        <v>0</v>
      </c>
      <c r="M154" s="266"/>
      <c r="N154" s="267">
        <f>ROUND(L154*K154,3)</f>
        <v>0</v>
      </c>
      <c r="O154" s="267"/>
      <c r="P154" s="267"/>
      <c r="Q154" s="267"/>
      <c r="R154" s="38"/>
      <c r="T154" s="173" t="s">
        <v>21</v>
      </c>
      <c r="U154" s="45" t="s">
        <v>42</v>
      </c>
      <c r="V154" s="37"/>
      <c r="W154" s="174">
        <f>V154*K154</f>
        <v>0</v>
      </c>
      <c r="X154" s="174">
        <v>6.0000000000000002E-5</v>
      </c>
      <c r="Y154" s="174">
        <f>X154*K154</f>
        <v>9.3600000000000003E-3</v>
      </c>
      <c r="Z154" s="174">
        <v>0</v>
      </c>
      <c r="AA154" s="175">
        <f>Z154*K154</f>
        <v>0</v>
      </c>
      <c r="AR154" s="20" t="s">
        <v>177</v>
      </c>
      <c r="AT154" s="20" t="s">
        <v>173</v>
      </c>
      <c r="AU154" s="20" t="s">
        <v>151</v>
      </c>
      <c r="AY154" s="20" t="s">
        <v>172</v>
      </c>
      <c r="BE154" s="111">
        <f>IF(U154="základná",N154,0)</f>
        <v>0</v>
      </c>
      <c r="BF154" s="111">
        <f>IF(U154="znížená",N154,0)</f>
        <v>0</v>
      </c>
      <c r="BG154" s="111">
        <f>IF(U154="zákl. prenesená",N154,0)</f>
        <v>0</v>
      </c>
      <c r="BH154" s="111">
        <f>IF(U154="zníž. prenesená",N154,0)</f>
        <v>0</v>
      </c>
      <c r="BI154" s="111">
        <f>IF(U154="nulová",N154,0)</f>
        <v>0</v>
      </c>
      <c r="BJ154" s="20" t="s">
        <v>151</v>
      </c>
      <c r="BK154" s="176">
        <f>ROUND(L154*K154,3)</f>
        <v>0</v>
      </c>
      <c r="BL154" s="20" t="s">
        <v>177</v>
      </c>
      <c r="BM154" s="20" t="s">
        <v>380</v>
      </c>
    </row>
    <row r="155" spans="2:65" s="10" customFormat="1" ht="25.5" customHeight="1">
      <c r="B155" s="177"/>
      <c r="C155" s="178"/>
      <c r="D155" s="178"/>
      <c r="E155" s="179" t="s">
        <v>21</v>
      </c>
      <c r="F155" s="268" t="s">
        <v>485</v>
      </c>
      <c r="G155" s="269"/>
      <c r="H155" s="269"/>
      <c r="I155" s="269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0" customFormat="1" ht="51" customHeight="1">
      <c r="B156" s="177"/>
      <c r="C156" s="178"/>
      <c r="D156" s="178"/>
      <c r="E156" s="179" t="s">
        <v>21</v>
      </c>
      <c r="F156" s="270" t="s">
        <v>382</v>
      </c>
      <c r="G156" s="271"/>
      <c r="H156" s="271"/>
      <c r="I156" s="271"/>
      <c r="J156" s="178"/>
      <c r="K156" s="179" t="s">
        <v>21</v>
      </c>
      <c r="L156" s="178"/>
      <c r="M156" s="178"/>
      <c r="N156" s="178"/>
      <c r="O156" s="178"/>
      <c r="P156" s="178"/>
      <c r="Q156" s="178"/>
      <c r="R156" s="180"/>
      <c r="T156" s="181"/>
      <c r="U156" s="178"/>
      <c r="V156" s="178"/>
      <c r="W156" s="178"/>
      <c r="X156" s="178"/>
      <c r="Y156" s="178"/>
      <c r="Z156" s="178"/>
      <c r="AA156" s="182"/>
      <c r="AT156" s="183" t="s">
        <v>180</v>
      </c>
      <c r="AU156" s="183" t="s">
        <v>151</v>
      </c>
      <c r="AV156" s="10" t="s">
        <v>83</v>
      </c>
      <c r="AW156" s="10" t="s">
        <v>6</v>
      </c>
      <c r="AX156" s="10" t="s">
        <v>75</v>
      </c>
      <c r="AY156" s="183" t="s">
        <v>172</v>
      </c>
    </row>
    <row r="157" spans="2:65" s="10" customFormat="1" ht="38.25" customHeight="1">
      <c r="B157" s="177"/>
      <c r="C157" s="178"/>
      <c r="D157" s="178"/>
      <c r="E157" s="179" t="s">
        <v>21</v>
      </c>
      <c r="F157" s="270" t="s">
        <v>383</v>
      </c>
      <c r="G157" s="271"/>
      <c r="H157" s="271"/>
      <c r="I157" s="271"/>
      <c r="J157" s="178"/>
      <c r="K157" s="179" t="s">
        <v>21</v>
      </c>
      <c r="L157" s="178"/>
      <c r="M157" s="178"/>
      <c r="N157" s="178"/>
      <c r="O157" s="178"/>
      <c r="P157" s="178"/>
      <c r="Q157" s="178"/>
      <c r="R157" s="180"/>
      <c r="T157" s="181"/>
      <c r="U157" s="178"/>
      <c r="V157" s="178"/>
      <c r="W157" s="178"/>
      <c r="X157" s="178"/>
      <c r="Y157" s="178"/>
      <c r="Z157" s="178"/>
      <c r="AA157" s="182"/>
      <c r="AT157" s="183" t="s">
        <v>180</v>
      </c>
      <c r="AU157" s="183" t="s">
        <v>151</v>
      </c>
      <c r="AV157" s="10" t="s">
        <v>83</v>
      </c>
      <c r="AW157" s="10" t="s">
        <v>6</v>
      </c>
      <c r="AX157" s="10" t="s">
        <v>75</v>
      </c>
      <c r="AY157" s="183" t="s">
        <v>172</v>
      </c>
    </row>
    <row r="158" spans="2:65" s="11" customFormat="1" ht="16.5" customHeight="1">
      <c r="B158" s="184"/>
      <c r="C158" s="185"/>
      <c r="D158" s="185"/>
      <c r="E158" s="186" t="s">
        <v>21</v>
      </c>
      <c r="F158" s="272" t="s">
        <v>486</v>
      </c>
      <c r="G158" s="273"/>
      <c r="H158" s="273"/>
      <c r="I158" s="273"/>
      <c r="J158" s="185"/>
      <c r="K158" s="187">
        <v>156</v>
      </c>
      <c r="L158" s="185"/>
      <c r="M158" s="185"/>
      <c r="N158" s="185"/>
      <c r="O158" s="185"/>
      <c r="P158" s="185"/>
      <c r="Q158" s="185"/>
      <c r="R158" s="188"/>
      <c r="T158" s="189"/>
      <c r="U158" s="185"/>
      <c r="V158" s="185"/>
      <c r="W158" s="185"/>
      <c r="X158" s="185"/>
      <c r="Y158" s="185"/>
      <c r="Z158" s="185"/>
      <c r="AA158" s="190"/>
      <c r="AT158" s="191" t="s">
        <v>180</v>
      </c>
      <c r="AU158" s="191" t="s">
        <v>151</v>
      </c>
      <c r="AV158" s="11" t="s">
        <v>151</v>
      </c>
      <c r="AW158" s="11" t="s">
        <v>6</v>
      </c>
      <c r="AX158" s="11" t="s">
        <v>83</v>
      </c>
      <c r="AY158" s="191" t="s">
        <v>172</v>
      </c>
    </row>
    <row r="159" spans="2:65" s="1" customFormat="1" ht="16.5" customHeight="1">
      <c r="B159" s="36"/>
      <c r="C159" s="168" t="s">
        <v>234</v>
      </c>
      <c r="D159" s="168" t="s">
        <v>173</v>
      </c>
      <c r="E159" s="169" t="s">
        <v>235</v>
      </c>
      <c r="F159" s="264" t="s">
        <v>236</v>
      </c>
      <c r="G159" s="264"/>
      <c r="H159" s="264"/>
      <c r="I159" s="264"/>
      <c r="J159" s="170" t="s">
        <v>176</v>
      </c>
      <c r="K159" s="171">
        <v>17.899999999999999</v>
      </c>
      <c r="L159" s="265">
        <v>0</v>
      </c>
      <c r="M159" s="266"/>
      <c r="N159" s="267">
        <f>ROUND(L159*K159,3)</f>
        <v>0</v>
      </c>
      <c r="O159" s="267"/>
      <c r="P159" s="267"/>
      <c r="Q159" s="267"/>
      <c r="R159" s="38"/>
      <c r="T159" s="173" t="s">
        <v>21</v>
      </c>
      <c r="U159" s="45" t="s">
        <v>42</v>
      </c>
      <c r="V159" s="37"/>
      <c r="W159" s="174">
        <f>V159*K159</f>
        <v>0</v>
      </c>
      <c r="X159" s="174">
        <v>1.5</v>
      </c>
      <c r="Y159" s="174">
        <f>X159*K159</f>
        <v>26.849999999999998</v>
      </c>
      <c r="Z159" s="174">
        <v>0</v>
      </c>
      <c r="AA159" s="175">
        <f>Z159*K159</f>
        <v>0</v>
      </c>
      <c r="AR159" s="20" t="s">
        <v>177</v>
      </c>
      <c r="AT159" s="20" t="s">
        <v>173</v>
      </c>
      <c r="AU159" s="20" t="s">
        <v>151</v>
      </c>
      <c r="AY159" s="20" t="s">
        <v>172</v>
      </c>
      <c r="BE159" s="111">
        <f>IF(U159="základná",N159,0)</f>
        <v>0</v>
      </c>
      <c r="BF159" s="111">
        <f>IF(U159="znížená",N159,0)</f>
        <v>0</v>
      </c>
      <c r="BG159" s="111">
        <f>IF(U159="zákl. prenesená",N159,0)</f>
        <v>0</v>
      </c>
      <c r="BH159" s="111">
        <f>IF(U159="zníž. prenesená",N159,0)</f>
        <v>0</v>
      </c>
      <c r="BI159" s="111">
        <f>IF(U159="nulová",N159,0)</f>
        <v>0</v>
      </c>
      <c r="BJ159" s="20" t="s">
        <v>151</v>
      </c>
      <c r="BK159" s="176">
        <f>ROUND(L159*K159,3)</f>
        <v>0</v>
      </c>
      <c r="BL159" s="20" t="s">
        <v>177</v>
      </c>
      <c r="BM159" s="20" t="s">
        <v>237</v>
      </c>
    </row>
    <row r="160" spans="2:65" s="10" customFormat="1" ht="51" customHeight="1">
      <c r="B160" s="177"/>
      <c r="C160" s="178"/>
      <c r="D160" s="178"/>
      <c r="E160" s="179" t="s">
        <v>21</v>
      </c>
      <c r="F160" s="268" t="s">
        <v>238</v>
      </c>
      <c r="G160" s="269"/>
      <c r="H160" s="269"/>
      <c r="I160" s="269"/>
      <c r="J160" s="178"/>
      <c r="K160" s="179" t="s">
        <v>21</v>
      </c>
      <c r="L160" s="178"/>
      <c r="M160" s="178"/>
      <c r="N160" s="178"/>
      <c r="O160" s="178"/>
      <c r="P160" s="178"/>
      <c r="Q160" s="178"/>
      <c r="R160" s="180"/>
      <c r="T160" s="181"/>
      <c r="U160" s="178"/>
      <c r="V160" s="178"/>
      <c r="W160" s="178"/>
      <c r="X160" s="178"/>
      <c r="Y160" s="178"/>
      <c r="Z160" s="178"/>
      <c r="AA160" s="182"/>
      <c r="AT160" s="183" t="s">
        <v>180</v>
      </c>
      <c r="AU160" s="183" t="s">
        <v>151</v>
      </c>
      <c r="AV160" s="10" t="s">
        <v>83</v>
      </c>
      <c r="AW160" s="10" t="s">
        <v>6</v>
      </c>
      <c r="AX160" s="10" t="s">
        <v>75</v>
      </c>
      <c r="AY160" s="183" t="s">
        <v>172</v>
      </c>
    </row>
    <row r="161" spans="2:65" s="11" customFormat="1" ht="16.5" customHeight="1">
      <c r="B161" s="184"/>
      <c r="C161" s="185"/>
      <c r="D161" s="185"/>
      <c r="E161" s="186" t="s">
        <v>21</v>
      </c>
      <c r="F161" s="272" t="s">
        <v>487</v>
      </c>
      <c r="G161" s="273"/>
      <c r="H161" s="273"/>
      <c r="I161" s="273"/>
      <c r="J161" s="185"/>
      <c r="K161" s="187">
        <v>17.899999999999999</v>
      </c>
      <c r="L161" s="185"/>
      <c r="M161" s="185"/>
      <c r="N161" s="185"/>
      <c r="O161" s="185"/>
      <c r="P161" s="185"/>
      <c r="Q161" s="185"/>
      <c r="R161" s="188"/>
      <c r="T161" s="189"/>
      <c r="U161" s="185"/>
      <c r="V161" s="185"/>
      <c r="W161" s="185"/>
      <c r="X161" s="185"/>
      <c r="Y161" s="185"/>
      <c r="Z161" s="185"/>
      <c r="AA161" s="190"/>
      <c r="AT161" s="191" t="s">
        <v>180</v>
      </c>
      <c r="AU161" s="191" t="s">
        <v>151</v>
      </c>
      <c r="AV161" s="11" t="s">
        <v>151</v>
      </c>
      <c r="AW161" s="11" t="s">
        <v>6</v>
      </c>
      <c r="AX161" s="11" t="s">
        <v>83</v>
      </c>
      <c r="AY161" s="191" t="s">
        <v>172</v>
      </c>
    </row>
    <row r="162" spans="2:65" s="9" customFormat="1" ht="37.35" customHeight="1">
      <c r="B162" s="157"/>
      <c r="C162" s="158"/>
      <c r="D162" s="159" t="s">
        <v>146</v>
      </c>
      <c r="E162" s="159"/>
      <c r="F162" s="159"/>
      <c r="G162" s="159"/>
      <c r="H162" s="159"/>
      <c r="I162" s="159"/>
      <c r="J162" s="159"/>
      <c r="K162" s="159"/>
      <c r="L162" s="159"/>
      <c r="M162" s="159"/>
      <c r="N162" s="282">
        <f>BK162</f>
        <v>0</v>
      </c>
      <c r="O162" s="283"/>
      <c r="P162" s="283"/>
      <c r="Q162" s="283"/>
      <c r="R162" s="160"/>
      <c r="T162" s="161"/>
      <c r="U162" s="158"/>
      <c r="V162" s="158"/>
      <c r="W162" s="162">
        <f>SUM(W163:W174)</f>
        <v>0</v>
      </c>
      <c r="X162" s="158"/>
      <c r="Y162" s="162">
        <f>SUM(Y163:Y174)</f>
        <v>0</v>
      </c>
      <c r="Z162" s="158"/>
      <c r="AA162" s="163">
        <f>SUM(AA163:AA174)</f>
        <v>0</v>
      </c>
      <c r="AR162" s="164" t="s">
        <v>203</v>
      </c>
      <c r="AT162" s="165" t="s">
        <v>74</v>
      </c>
      <c r="AU162" s="165" t="s">
        <v>75</v>
      </c>
      <c r="AY162" s="164" t="s">
        <v>172</v>
      </c>
      <c r="BK162" s="166">
        <f>SUM(BK163:BK174)</f>
        <v>0</v>
      </c>
    </row>
    <row r="163" spans="2:65" s="1" customFormat="1" ht="25.5" customHeight="1">
      <c r="B163" s="36"/>
      <c r="C163" s="168" t="s">
        <v>240</v>
      </c>
      <c r="D163" s="168" t="s">
        <v>173</v>
      </c>
      <c r="E163" s="169" t="s">
        <v>247</v>
      </c>
      <c r="F163" s="264" t="s">
        <v>248</v>
      </c>
      <c r="G163" s="264"/>
      <c r="H163" s="264"/>
      <c r="I163" s="264"/>
      <c r="J163" s="170" t="s">
        <v>249</v>
      </c>
      <c r="K163" s="171">
        <v>1</v>
      </c>
      <c r="L163" s="265">
        <v>0</v>
      </c>
      <c r="M163" s="266"/>
      <c r="N163" s="267">
        <f>ROUND(L163*K163,3)</f>
        <v>0</v>
      </c>
      <c r="O163" s="267"/>
      <c r="P163" s="267"/>
      <c r="Q163" s="267"/>
      <c r="R163" s="38"/>
      <c r="T163" s="173" t="s">
        <v>21</v>
      </c>
      <c r="U163" s="45" t="s">
        <v>42</v>
      </c>
      <c r="V163" s="37"/>
      <c r="W163" s="174">
        <f>V163*K163</f>
        <v>0</v>
      </c>
      <c r="X163" s="174">
        <v>0</v>
      </c>
      <c r="Y163" s="174">
        <f>X163*K163</f>
        <v>0</v>
      </c>
      <c r="Z163" s="174">
        <v>0</v>
      </c>
      <c r="AA163" s="175">
        <f>Z163*K163</f>
        <v>0</v>
      </c>
      <c r="AR163" s="20" t="s">
        <v>250</v>
      </c>
      <c r="AT163" s="20" t="s">
        <v>173</v>
      </c>
      <c r="AU163" s="20" t="s">
        <v>83</v>
      </c>
      <c r="AY163" s="20" t="s">
        <v>172</v>
      </c>
      <c r="BE163" s="111">
        <f>IF(U163="základná",N163,0)</f>
        <v>0</v>
      </c>
      <c r="BF163" s="111">
        <f>IF(U163="znížená",N163,0)</f>
        <v>0</v>
      </c>
      <c r="BG163" s="111">
        <f>IF(U163="zákl. prenesená",N163,0)</f>
        <v>0</v>
      </c>
      <c r="BH163" s="111">
        <f>IF(U163="zníž. prenesená",N163,0)</f>
        <v>0</v>
      </c>
      <c r="BI163" s="111">
        <f>IF(U163="nulová",N163,0)</f>
        <v>0</v>
      </c>
      <c r="BJ163" s="20" t="s">
        <v>151</v>
      </c>
      <c r="BK163" s="176">
        <f>ROUND(L163*K163,3)</f>
        <v>0</v>
      </c>
      <c r="BL163" s="20" t="s">
        <v>250</v>
      </c>
      <c r="BM163" s="20" t="s">
        <v>488</v>
      </c>
    </row>
    <row r="164" spans="2:65" s="10" customFormat="1" ht="51" customHeight="1">
      <c r="B164" s="177"/>
      <c r="C164" s="178"/>
      <c r="D164" s="178"/>
      <c r="E164" s="179" t="s">
        <v>21</v>
      </c>
      <c r="F164" s="268" t="s">
        <v>252</v>
      </c>
      <c r="G164" s="269"/>
      <c r="H164" s="269"/>
      <c r="I164" s="269"/>
      <c r="J164" s="178"/>
      <c r="K164" s="179" t="s">
        <v>21</v>
      </c>
      <c r="L164" s="178"/>
      <c r="M164" s="178"/>
      <c r="N164" s="178"/>
      <c r="O164" s="178"/>
      <c r="P164" s="178"/>
      <c r="Q164" s="178"/>
      <c r="R164" s="180"/>
      <c r="T164" s="181"/>
      <c r="U164" s="178"/>
      <c r="V164" s="178"/>
      <c r="W164" s="178"/>
      <c r="X164" s="178"/>
      <c r="Y164" s="178"/>
      <c r="Z164" s="178"/>
      <c r="AA164" s="182"/>
      <c r="AT164" s="183" t="s">
        <v>180</v>
      </c>
      <c r="AU164" s="183" t="s">
        <v>83</v>
      </c>
      <c r="AV164" s="10" t="s">
        <v>83</v>
      </c>
      <c r="AW164" s="10" t="s">
        <v>6</v>
      </c>
      <c r="AX164" s="10" t="s">
        <v>75</v>
      </c>
      <c r="AY164" s="183" t="s">
        <v>172</v>
      </c>
    </row>
    <row r="165" spans="2:65" s="11" customFormat="1" ht="16.5" customHeight="1">
      <c r="B165" s="184"/>
      <c r="C165" s="185"/>
      <c r="D165" s="185"/>
      <c r="E165" s="186" t="s">
        <v>21</v>
      </c>
      <c r="F165" s="272" t="s">
        <v>83</v>
      </c>
      <c r="G165" s="273"/>
      <c r="H165" s="273"/>
      <c r="I165" s="273"/>
      <c r="J165" s="185"/>
      <c r="K165" s="187">
        <v>1</v>
      </c>
      <c r="L165" s="185"/>
      <c r="M165" s="185"/>
      <c r="N165" s="185"/>
      <c r="O165" s="185"/>
      <c r="P165" s="185"/>
      <c r="Q165" s="185"/>
      <c r="R165" s="188"/>
      <c r="T165" s="189"/>
      <c r="U165" s="185"/>
      <c r="V165" s="185"/>
      <c r="W165" s="185"/>
      <c r="X165" s="185"/>
      <c r="Y165" s="185"/>
      <c r="Z165" s="185"/>
      <c r="AA165" s="190"/>
      <c r="AT165" s="191" t="s">
        <v>180</v>
      </c>
      <c r="AU165" s="191" t="s">
        <v>83</v>
      </c>
      <c r="AV165" s="11" t="s">
        <v>151</v>
      </c>
      <c r="AW165" s="11" t="s">
        <v>6</v>
      </c>
      <c r="AX165" s="11" t="s">
        <v>83</v>
      </c>
      <c r="AY165" s="191" t="s">
        <v>172</v>
      </c>
    </row>
    <row r="166" spans="2:65" s="1" customFormat="1" ht="51" customHeight="1">
      <c r="B166" s="36"/>
      <c r="C166" s="168" t="s">
        <v>246</v>
      </c>
      <c r="D166" s="168" t="s">
        <v>173</v>
      </c>
      <c r="E166" s="169" t="s">
        <v>254</v>
      </c>
      <c r="F166" s="264" t="s">
        <v>255</v>
      </c>
      <c r="G166" s="264"/>
      <c r="H166" s="264"/>
      <c r="I166" s="264"/>
      <c r="J166" s="170" t="s">
        <v>249</v>
      </c>
      <c r="K166" s="171">
        <v>1</v>
      </c>
      <c r="L166" s="265">
        <v>0</v>
      </c>
      <c r="M166" s="266"/>
      <c r="N166" s="267">
        <f>ROUND(L166*K166,3)</f>
        <v>0</v>
      </c>
      <c r="O166" s="267"/>
      <c r="P166" s="267"/>
      <c r="Q166" s="267"/>
      <c r="R166" s="38"/>
      <c r="T166" s="173" t="s">
        <v>21</v>
      </c>
      <c r="U166" s="45" t="s">
        <v>42</v>
      </c>
      <c r="V166" s="37"/>
      <c r="W166" s="174">
        <f>V166*K166</f>
        <v>0</v>
      </c>
      <c r="X166" s="174">
        <v>0</v>
      </c>
      <c r="Y166" s="174">
        <f>X166*K166</f>
        <v>0</v>
      </c>
      <c r="Z166" s="174">
        <v>0</v>
      </c>
      <c r="AA166" s="175">
        <f>Z166*K166</f>
        <v>0</v>
      </c>
      <c r="AR166" s="20" t="s">
        <v>250</v>
      </c>
      <c r="AT166" s="20" t="s">
        <v>173</v>
      </c>
      <c r="AU166" s="20" t="s">
        <v>83</v>
      </c>
      <c r="AY166" s="20" t="s">
        <v>172</v>
      </c>
      <c r="BE166" s="111">
        <f>IF(U166="základná",N166,0)</f>
        <v>0</v>
      </c>
      <c r="BF166" s="111">
        <f>IF(U166="znížená",N166,0)</f>
        <v>0</v>
      </c>
      <c r="BG166" s="111">
        <f>IF(U166="zákl. prenesená",N166,0)</f>
        <v>0</v>
      </c>
      <c r="BH166" s="111">
        <f>IF(U166="zníž. prenesená",N166,0)</f>
        <v>0</v>
      </c>
      <c r="BI166" s="111">
        <f>IF(U166="nulová",N166,0)</f>
        <v>0</v>
      </c>
      <c r="BJ166" s="20" t="s">
        <v>151</v>
      </c>
      <c r="BK166" s="176">
        <f>ROUND(L166*K166,3)</f>
        <v>0</v>
      </c>
      <c r="BL166" s="20" t="s">
        <v>250</v>
      </c>
      <c r="BM166" s="20" t="s">
        <v>489</v>
      </c>
    </row>
    <row r="167" spans="2:65" s="10" customFormat="1" ht="38.25" customHeight="1">
      <c r="B167" s="177"/>
      <c r="C167" s="178"/>
      <c r="D167" s="178"/>
      <c r="E167" s="179" t="s">
        <v>21</v>
      </c>
      <c r="F167" s="268" t="s">
        <v>257</v>
      </c>
      <c r="G167" s="269"/>
      <c r="H167" s="269"/>
      <c r="I167" s="269"/>
      <c r="J167" s="178"/>
      <c r="K167" s="179" t="s">
        <v>21</v>
      </c>
      <c r="L167" s="178"/>
      <c r="M167" s="178"/>
      <c r="N167" s="178"/>
      <c r="O167" s="178"/>
      <c r="P167" s="178"/>
      <c r="Q167" s="178"/>
      <c r="R167" s="180"/>
      <c r="T167" s="181"/>
      <c r="U167" s="178"/>
      <c r="V167" s="178"/>
      <c r="W167" s="178"/>
      <c r="X167" s="178"/>
      <c r="Y167" s="178"/>
      <c r="Z167" s="178"/>
      <c r="AA167" s="182"/>
      <c r="AT167" s="183" t="s">
        <v>180</v>
      </c>
      <c r="AU167" s="183" t="s">
        <v>83</v>
      </c>
      <c r="AV167" s="10" t="s">
        <v>83</v>
      </c>
      <c r="AW167" s="10" t="s">
        <v>6</v>
      </c>
      <c r="AX167" s="10" t="s">
        <v>75</v>
      </c>
      <c r="AY167" s="183" t="s">
        <v>172</v>
      </c>
    </row>
    <row r="168" spans="2:65" s="11" customFormat="1" ht="16.5" customHeight="1">
      <c r="B168" s="184"/>
      <c r="C168" s="185"/>
      <c r="D168" s="185"/>
      <c r="E168" s="186" t="s">
        <v>21</v>
      </c>
      <c r="F168" s="272" t="s">
        <v>83</v>
      </c>
      <c r="G168" s="273"/>
      <c r="H168" s="273"/>
      <c r="I168" s="273"/>
      <c r="J168" s="185"/>
      <c r="K168" s="187">
        <v>1</v>
      </c>
      <c r="L168" s="185"/>
      <c r="M168" s="185"/>
      <c r="N168" s="185"/>
      <c r="O168" s="185"/>
      <c r="P168" s="185"/>
      <c r="Q168" s="185"/>
      <c r="R168" s="188"/>
      <c r="T168" s="189"/>
      <c r="U168" s="185"/>
      <c r="V168" s="185"/>
      <c r="W168" s="185"/>
      <c r="X168" s="185"/>
      <c r="Y168" s="185"/>
      <c r="Z168" s="185"/>
      <c r="AA168" s="190"/>
      <c r="AT168" s="191" t="s">
        <v>180</v>
      </c>
      <c r="AU168" s="191" t="s">
        <v>83</v>
      </c>
      <c r="AV168" s="11" t="s">
        <v>151</v>
      </c>
      <c r="AW168" s="11" t="s">
        <v>6</v>
      </c>
      <c r="AX168" s="11" t="s">
        <v>83</v>
      </c>
      <c r="AY168" s="191" t="s">
        <v>172</v>
      </c>
    </row>
    <row r="169" spans="2:65" s="1" customFormat="1" ht="25.5" customHeight="1">
      <c r="B169" s="36"/>
      <c r="C169" s="168" t="s">
        <v>253</v>
      </c>
      <c r="D169" s="168" t="s">
        <v>173</v>
      </c>
      <c r="E169" s="169" t="s">
        <v>259</v>
      </c>
      <c r="F169" s="264" t="s">
        <v>260</v>
      </c>
      <c r="G169" s="264"/>
      <c r="H169" s="264"/>
      <c r="I169" s="264"/>
      <c r="J169" s="170" t="s">
        <v>249</v>
      </c>
      <c r="K169" s="171">
        <v>1</v>
      </c>
      <c r="L169" s="265">
        <v>0</v>
      </c>
      <c r="M169" s="266"/>
      <c r="N169" s="267">
        <f>ROUND(L169*K169,3)</f>
        <v>0</v>
      </c>
      <c r="O169" s="267"/>
      <c r="P169" s="267"/>
      <c r="Q169" s="267"/>
      <c r="R169" s="38"/>
      <c r="T169" s="173" t="s">
        <v>21</v>
      </c>
      <c r="U169" s="45" t="s">
        <v>42</v>
      </c>
      <c r="V169" s="37"/>
      <c r="W169" s="174">
        <f>V169*K169</f>
        <v>0</v>
      </c>
      <c r="X169" s="174">
        <v>0</v>
      </c>
      <c r="Y169" s="174">
        <f>X169*K169</f>
        <v>0</v>
      </c>
      <c r="Z169" s="174">
        <v>0</v>
      </c>
      <c r="AA169" s="175">
        <f>Z169*K169</f>
        <v>0</v>
      </c>
      <c r="AR169" s="20" t="s">
        <v>250</v>
      </c>
      <c r="AT169" s="20" t="s">
        <v>173</v>
      </c>
      <c r="AU169" s="20" t="s">
        <v>83</v>
      </c>
      <c r="AY169" s="20" t="s">
        <v>172</v>
      </c>
      <c r="BE169" s="111">
        <f>IF(U169="základná",N169,0)</f>
        <v>0</v>
      </c>
      <c r="BF169" s="111">
        <f>IF(U169="znížená",N169,0)</f>
        <v>0</v>
      </c>
      <c r="BG169" s="111">
        <f>IF(U169="zákl. prenesená",N169,0)</f>
        <v>0</v>
      </c>
      <c r="BH169" s="111">
        <f>IF(U169="zníž. prenesená",N169,0)</f>
        <v>0</v>
      </c>
      <c r="BI169" s="111">
        <f>IF(U169="nulová",N169,0)</f>
        <v>0</v>
      </c>
      <c r="BJ169" s="20" t="s">
        <v>151</v>
      </c>
      <c r="BK169" s="176">
        <f>ROUND(L169*K169,3)</f>
        <v>0</v>
      </c>
      <c r="BL169" s="20" t="s">
        <v>250</v>
      </c>
      <c r="BM169" s="20" t="s">
        <v>490</v>
      </c>
    </row>
    <row r="170" spans="2:65" s="10" customFormat="1" ht="25.5" customHeight="1">
      <c r="B170" s="177"/>
      <c r="C170" s="178"/>
      <c r="D170" s="178"/>
      <c r="E170" s="179" t="s">
        <v>21</v>
      </c>
      <c r="F170" s="268" t="s">
        <v>262</v>
      </c>
      <c r="G170" s="269"/>
      <c r="H170" s="269"/>
      <c r="I170" s="269"/>
      <c r="J170" s="178"/>
      <c r="K170" s="179" t="s">
        <v>21</v>
      </c>
      <c r="L170" s="178"/>
      <c r="M170" s="178"/>
      <c r="N170" s="178"/>
      <c r="O170" s="178"/>
      <c r="P170" s="178"/>
      <c r="Q170" s="178"/>
      <c r="R170" s="180"/>
      <c r="T170" s="181"/>
      <c r="U170" s="178"/>
      <c r="V170" s="178"/>
      <c r="W170" s="178"/>
      <c r="X170" s="178"/>
      <c r="Y170" s="178"/>
      <c r="Z170" s="178"/>
      <c r="AA170" s="182"/>
      <c r="AT170" s="183" t="s">
        <v>180</v>
      </c>
      <c r="AU170" s="183" t="s">
        <v>83</v>
      </c>
      <c r="AV170" s="10" t="s">
        <v>83</v>
      </c>
      <c r="AW170" s="10" t="s">
        <v>6</v>
      </c>
      <c r="AX170" s="10" t="s">
        <v>75</v>
      </c>
      <c r="AY170" s="183" t="s">
        <v>172</v>
      </c>
    </row>
    <row r="171" spans="2:65" s="11" customFormat="1" ht="16.5" customHeight="1">
      <c r="B171" s="184"/>
      <c r="C171" s="185"/>
      <c r="D171" s="185"/>
      <c r="E171" s="186" t="s">
        <v>21</v>
      </c>
      <c r="F171" s="272" t="s">
        <v>83</v>
      </c>
      <c r="G171" s="273"/>
      <c r="H171" s="273"/>
      <c r="I171" s="273"/>
      <c r="J171" s="185"/>
      <c r="K171" s="187">
        <v>1</v>
      </c>
      <c r="L171" s="185"/>
      <c r="M171" s="185"/>
      <c r="N171" s="185"/>
      <c r="O171" s="185"/>
      <c r="P171" s="185"/>
      <c r="Q171" s="185"/>
      <c r="R171" s="188"/>
      <c r="T171" s="189"/>
      <c r="U171" s="185"/>
      <c r="V171" s="185"/>
      <c r="W171" s="185"/>
      <c r="X171" s="185"/>
      <c r="Y171" s="185"/>
      <c r="Z171" s="185"/>
      <c r="AA171" s="190"/>
      <c r="AT171" s="191" t="s">
        <v>180</v>
      </c>
      <c r="AU171" s="191" t="s">
        <v>83</v>
      </c>
      <c r="AV171" s="11" t="s">
        <v>151</v>
      </c>
      <c r="AW171" s="11" t="s">
        <v>6</v>
      </c>
      <c r="AX171" s="11" t="s">
        <v>83</v>
      </c>
      <c r="AY171" s="191" t="s">
        <v>172</v>
      </c>
    </row>
    <row r="172" spans="2:65" s="1" customFormat="1" ht="16.5" customHeight="1">
      <c r="B172" s="36"/>
      <c r="C172" s="168" t="s">
        <v>258</v>
      </c>
      <c r="D172" s="168" t="s">
        <v>173</v>
      </c>
      <c r="E172" s="169" t="s">
        <v>264</v>
      </c>
      <c r="F172" s="264" t="s">
        <v>265</v>
      </c>
      <c r="G172" s="264"/>
      <c r="H172" s="264"/>
      <c r="I172" s="264"/>
      <c r="J172" s="170" t="s">
        <v>249</v>
      </c>
      <c r="K172" s="171">
        <v>1</v>
      </c>
      <c r="L172" s="265">
        <v>0</v>
      </c>
      <c r="M172" s="266"/>
      <c r="N172" s="267">
        <f>ROUND(L172*K172,3)</f>
        <v>0</v>
      </c>
      <c r="O172" s="267"/>
      <c r="P172" s="267"/>
      <c r="Q172" s="267"/>
      <c r="R172" s="38"/>
      <c r="T172" s="173" t="s">
        <v>21</v>
      </c>
      <c r="U172" s="45" t="s">
        <v>42</v>
      </c>
      <c r="V172" s="37"/>
      <c r="W172" s="174">
        <f>V172*K172</f>
        <v>0</v>
      </c>
      <c r="X172" s="174">
        <v>0</v>
      </c>
      <c r="Y172" s="174">
        <f>X172*K172</f>
        <v>0</v>
      </c>
      <c r="Z172" s="174">
        <v>0</v>
      </c>
      <c r="AA172" s="175">
        <f>Z172*K172</f>
        <v>0</v>
      </c>
      <c r="AR172" s="20" t="s">
        <v>250</v>
      </c>
      <c r="AT172" s="20" t="s">
        <v>173</v>
      </c>
      <c r="AU172" s="20" t="s">
        <v>83</v>
      </c>
      <c r="AY172" s="20" t="s">
        <v>172</v>
      </c>
      <c r="BE172" s="111">
        <f>IF(U172="základná",N172,0)</f>
        <v>0</v>
      </c>
      <c r="BF172" s="111">
        <f>IF(U172="znížená",N172,0)</f>
        <v>0</v>
      </c>
      <c r="BG172" s="111">
        <f>IF(U172="zákl. prenesená",N172,0)</f>
        <v>0</v>
      </c>
      <c r="BH172" s="111">
        <f>IF(U172="zníž. prenesená",N172,0)</f>
        <v>0</v>
      </c>
      <c r="BI172" s="111">
        <f>IF(U172="nulová",N172,0)</f>
        <v>0</v>
      </c>
      <c r="BJ172" s="20" t="s">
        <v>151</v>
      </c>
      <c r="BK172" s="176">
        <f>ROUND(L172*K172,3)</f>
        <v>0</v>
      </c>
      <c r="BL172" s="20" t="s">
        <v>250</v>
      </c>
      <c r="BM172" s="20" t="s">
        <v>491</v>
      </c>
    </row>
    <row r="173" spans="2:65" s="10" customFormat="1" ht="25.5" customHeight="1">
      <c r="B173" s="177"/>
      <c r="C173" s="178"/>
      <c r="D173" s="178"/>
      <c r="E173" s="179" t="s">
        <v>21</v>
      </c>
      <c r="F173" s="268" t="s">
        <v>267</v>
      </c>
      <c r="G173" s="269"/>
      <c r="H173" s="269"/>
      <c r="I173" s="269"/>
      <c r="J173" s="178"/>
      <c r="K173" s="179" t="s">
        <v>21</v>
      </c>
      <c r="L173" s="178"/>
      <c r="M173" s="178"/>
      <c r="N173" s="178"/>
      <c r="O173" s="178"/>
      <c r="P173" s="178"/>
      <c r="Q173" s="178"/>
      <c r="R173" s="180"/>
      <c r="T173" s="181"/>
      <c r="U173" s="178"/>
      <c r="V173" s="178"/>
      <c r="W173" s="178"/>
      <c r="X173" s="178"/>
      <c r="Y173" s="178"/>
      <c r="Z173" s="178"/>
      <c r="AA173" s="182"/>
      <c r="AT173" s="183" t="s">
        <v>180</v>
      </c>
      <c r="AU173" s="183" t="s">
        <v>83</v>
      </c>
      <c r="AV173" s="10" t="s">
        <v>83</v>
      </c>
      <c r="AW173" s="10" t="s">
        <v>6</v>
      </c>
      <c r="AX173" s="10" t="s">
        <v>75</v>
      </c>
      <c r="AY173" s="183" t="s">
        <v>172</v>
      </c>
    </row>
    <row r="174" spans="2:65" s="11" customFormat="1" ht="16.5" customHeight="1">
      <c r="B174" s="184"/>
      <c r="C174" s="185"/>
      <c r="D174" s="185"/>
      <c r="E174" s="186" t="s">
        <v>21</v>
      </c>
      <c r="F174" s="272" t="s">
        <v>83</v>
      </c>
      <c r="G174" s="273"/>
      <c r="H174" s="273"/>
      <c r="I174" s="273"/>
      <c r="J174" s="185"/>
      <c r="K174" s="187">
        <v>1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90"/>
      <c r="AT174" s="191" t="s">
        <v>180</v>
      </c>
      <c r="AU174" s="191" t="s">
        <v>83</v>
      </c>
      <c r="AV174" s="11" t="s">
        <v>151</v>
      </c>
      <c r="AW174" s="11" t="s">
        <v>6</v>
      </c>
      <c r="AX174" s="11" t="s">
        <v>83</v>
      </c>
      <c r="AY174" s="191" t="s">
        <v>172</v>
      </c>
    </row>
    <row r="175" spans="2:65" s="1" customFormat="1" ht="49.9" customHeight="1">
      <c r="B175" s="36"/>
      <c r="C175" s="37"/>
      <c r="D175" s="159" t="s">
        <v>268</v>
      </c>
      <c r="E175" s="37"/>
      <c r="F175" s="37"/>
      <c r="G175" s="37"/>
      <c r="H175" s="37"/>
      <c r="I175" s="37"/>
      <c r="J175" s="37"/>
      <c r="K175" s="37"/>
      <c r="L175" s="37"/>
      <c r="M175" s="37"/>
      <c r="N175" s="282">
        <f t="shared" ref="N175:N180" si="5">BK175</f>
        <v>0</v>
      </c>
      <c r="O175" s="283"/>
      <c r="P175" s="283"/>
      <c r="Q175" s="283"/>
      <c r="R175" s="38"/>
      <c r="T175" s="144"/>
      <c r="U175" s="37"/>
      <c r="V175" s="37"/>
      <c r="W175" s="37"/>
      <c r="X175" s="37"/>
      <c r="Y175" s="37"/>
      <c r="Z175" s="37"/>
      <c r="AA175" s="79"/>
      <c r="AT175" s="20" t="s">
        <v>74</v>
      </c>
      <c r="AU175" s="20" t="s">
        <v>75</v>
      </c>
      <c r="AY175" s="20" t="s">
        <v>269</v>
      </c>
      <c r="BK175" s="176">
        <f>SUM(BK176:BK180)</f>
        <v>0</v>
      </c>
    </row>
    <row r="176" spans="2:65" s="1" customFormat="1" ht="22.35" customHeight="1">
      <c r="B176" s="36"/>
      <c r="C176" s="192" t="s">
        <v>21</v>
      </c>
      <c r="D176" s="192" t="s">
        <v>173</v>
      </c>
      <c r="E176" s="193" t="s">
        <v>21</v>
      </c>
      <c r="F176" s="276" t="s">
        <v>21</v>
      </c>
      <c r="G176" s="276"/>
      <c r="H176" s="276"/>
      <c r="I176" s="276"/>
      <c r="J176" s="194" t="s">
        <v>21</v>
      </c>
      <c r="K176" s="172"/>
      <c r="L176" s="265"/>
      <c r="M176" s="267"/>
      <c r="N176" s="267">
        <f t="shared" si="5"/>
        <v>0</v>
      </c>
      <c r="O176" s="267"/>
      <c r="P176" s="267"/>
      <c r="Q176" s="267"/>
      <c r="R176" s="38"/>
      <c r="T176" s="173" t="s">
        <v>21</v>
      </c>
      <c r="U176" s="195" t="s">
        <v>42</v>
      </c>
      <c r="V176" s="37"/>
      <c r="W176" s="37"/>
      <c r="X176" s="37"/>
      <c r="Y176" s="37"/>
      <c r="Z176" s="37"/>
      <c r="AA176" s="79"/>
      <c r="AT176" s="20" t="s">
        <v>269</v>
      </c>
      <c r="AU176" s="20" t="s">
        <v>83</v>
      </c>
      <c r="AY176" s="20" t="s">
        <v>269</v>
      </c>
      <c r="BE176" s="111">
        <f>IF(U176="základná",N176,0)</f>
        <v>0</v>
      </c>
      <c r="BF176" s="111">
        <f>IF(U176="znížená",N176,0)</f>
        <v>0</v>
      </c>
      <c r="BG176" s="111">
        <f>IF(U176="zákl. prenesená",N176,0)</f>
        <v>0</v>
      </c>
      <c r="BH176" s="111">
        <f>IF(U176="zníž. prenesená",N176,0)</f>
        <v>0</v>
      </c>
      <c r="BI176" s="111">
        <f>IF(U176="nulová",N176,0)</f>
        <v>0</v>
      </c>
      <c r="BJ176" s="20" t="s">
        <v>151</v>
      </c>
      <c r="BK176" s="176">
        <f>L176*K176</f>
        <v>0</v>
      </c>
    </row>
    <row r="177" spans="2:63" s="1" customFormat="1" ht="22.35" customHeight="1">
      <c r="B177" s="36"/>
      <c r="C177" s="192" t="s">
        <v>21</v>
      </c>
      <c r="D177" s="192" t="s">
        <v>173</v>
      </c>
      <c r="E177" s="193" t="s">
        <v>21</v>
      </c>
      <c r="F177" s="276" t="s">
        <v>21</v>
      </c>
      <c r="G177" s="276"/>
      <c r="H177" s="276"/>
      <c r="I177" s="276"/>
      <c r="J177" s="194" t="s">
        <v>21</v>
      </c>
      <c r="K177" s="172"/>
      <c r="L177" s="265"/>
      <c r="M177" s="267"/>
      <c r="N177" s="267">
        <f t="shared" si="5"/>
        <v>0</v>
      </c>
      <c r="O177" s="267"/>
      <c r="P177" s="267"/>
      <c r="Q177" s="267"/>
      <c r="R177" s="38"/>
      <c r="T177" s="173" t="s">
        <v>21</v>
      </c>
      <c r="U177" s="195" t="s">
        <v>42</v>
      </c>
      <c r="V177" s="37"/>
      <c r="W177" s="37"/>
      <c r="X177" s="37"/>
      <c r="Y177" s="37"/>
      <c r="Z177" s="37"/>
      <c r="AA177" s="79"/>
      <c r="AT177" s="20" t="s">
        <v>269</v>
      </c>
      <c r="AU177" s="20" t="s">
        <v>83</v>
      </c>
      <c r="AY177" s="20" t="s">
        <v>269</v>
      </c>
      <c r="BE177" s="111">
        <f>IF(U177="základná",N177,0)</f>
        <v>0</v>
      </c>
      <c r="BF177" s="111">
        <f>IF(U177="znížená",N177,0)</f>
        <v>0</v>
      </c>
      <c r="BG177" s="111">
        <f>IF(U177="zákl. prenesená",N177,0)</f>
        <v>0</v>
      </c>
      <c r="BH177" s="111">
        <f>IF(U177="zníž. prenesená",N177,0)</f>
        <v>0</v>
      </c>
      <c r="BI177" s="111">
        <f>IF(U177="nulová",N177,0)</f>
        <v>0</v>
      </c>
      <c r="BJ177" s="20" t="s">
        <v>151</v>
      </c>
      <c r="BK177" s="176">
        <f>L177*K177</f>
        <v>0</v>
      </c>
    </row>
    <row r="178" spans="2:63" s="1" customFormat="1" ht="22.35" customHeight="1">
      <c r="B178" s="36"/>
      <c r="C178" s="192" t="s">
        <v>21</v>
      </c>
      <c r="D178" s="192" t="s">
        <v>173</v>
      </c>
      <c r="E178" s="193" t="s">
        <v>21</v>
      </c>
      <c r="F178" s="276" t="s">
        <v>21</v>
      </c>
      <c r="G178" s="276"/>
      <c r="H178" s="276"/>
      <c r="I178" s="276"/>
      <c r="J178" s="194" t="s">
        <v>21</v>
      </c>
      <c r="K178" s="172"/>
      <c r="L178" s="265"/>
      <c r="M178" s="267"/>
      <c r="N178" s="267">
        <f t="shared" si="5"/>
        <v>0</v>
      </c>
      <c r="O178" s="267"/>
      <c r="P178" s="267"/>
      <c r="Q178" s="267"/>
      <c r="R178" s="38"/>
      <c r="T178" s="173" t="s">
        <v>21</v>
      </c>
      <c r="U178" s="195" t="s">
        <v>42</v>
      </c>
      <c r="V178" s="37"/>
      <c r="W178" s="37"/>
      <c r="X178" s="37"/>
      <c r="Y178" s="37"/>
      <c r="Z178" s="37"/>
      <c r="AA178" s="79"/>
      <c r="AT178" s="20" t="s">
        <v>269</v>
      </c>
      <c r="AU178" s="20" t="s">
        <v>83</v>
      </c>
      <c r="AY178" s="20" t="s">
        <v>269</v>
      </c>
      <c r="BE178" s="111">
        <f>IF(U178="základná",N178,0)</f>
        <v>0</v>
      </c>
      <c r="BF178" s="111">
        <f>IF(U178="znížená",N178,0)</f>
        <v>0</v>
      </c>
      <c r="BG178" s="111">
        <f>IF(U178="zákl. prenesená",N178,0)</f>
        <v>0</v>
      </c>
      <c r="BH178" s="111">
        <f>IF(U178="zníž. prenesená",N178,0)</f>
        <v>0</v>
      </c>
      <c r="BI178" s="111">
        <f>IF(U178="nulová",N178,0)</f>
        <v>0</v>
      </c>
      <c r="BJ178" s="20" t="s">
        <v>151</v>
      </c>
      <c r="BK178" s="176">
        <f>L178*K178</f>
        <v>0</v>
      </c>
    </row>
    <row r="179" spans="2:63" s="1" customFormat="1" ht="22.35" customHeight="1">
      <c r="B179" s="36"/>
      <c r="C179" s="192" t="s">
        <v>21</v>
      </c>
      <c r="D179" s="192" t="s">
        <v>173</v>
      </c>
      <c r="E179" s="193" t="s">
        <v>21</v>
      </c>
      <c r="F179" s="276" t="s">
        <v>21</v>
      </c>
      <c r="G179" s="276"/>
      <c r="H179" s="276"/>
      <c r="I179" s="276"/>
      <c r="J179" s="194" t="s">
        <v>21</v>
      </c>
      <c r="K179" s="172"/>
      <c r="L179" s="265"/>
      <c r="M179" s="267"/>
      <c r="N179" s="267">
        <f t="shared" si="5"/>
        <v>0</v>
      </c>
      <c r="O179" s="267"/>
      <c r="P179" s="267"/>
      <c r="Q179" s="267"/>
      <c r="R179" s="38"/>
      <c r="T179" s="173" t="s">
        <v>21</v>
      </c>
      <c r="U179" s="195" t="s">
        <v>42</v>
      </c>
      <c r="V179" s="37"/>
      <c r="W179" s="37"/>
      <c r="X179" s="37"/>
      <c r="Y179" s="37"/>
      <c r="Z179" s="37"/>
      <c r="AA179" s="79"/>
      <c r="AT179" s="20" t="s">
        <v>269</v>
      </c>
      <c r="AU179" s="20" t="s">
        <v>83</v>
      </c>
      <c r="AY179" s="20" t="s">
        <v>269</v>
      </c>
      <c r="BE179" s="111">
        <f>IF(U179="základná",N179,0)</f>
        <v>0</v>
      </c>
      <c r="BF179" s="111">
        <f>IF(U179="znížená",N179,0)</f>
        <v>0</v>
      </c>
      <c r="BG179" s="111">
        <f>IF(U179="zákl. prenesená",N179,0)</f>
        <v>0</v>
      </c>
      <c r="BH179" s="111">
        <f>IF(U179="zníž. prenesená",N179,0)</f>
        <v>0</v>
      </c>
      <c r="BI179" s="111">
        <f>IF(U179="nulová",N179,0)</f>
        <v>0</v>
      </c>
      <c r="BJ179" s="20" t="s">
        <v>151</v>
      </c>
      <c r="BK179" s="176">
        <f>L179*K179</f>
        <v>0</v>
      </c>
    </row>
    <row r="180" spans="2:63" s="1" customFormat="1" ht="22.35" customHeight="1">
      <c r="B180" s="36"/>
      <c r="C180" s="192" t="s">
        <v>21</v>
      </c>
      <c r="D180" s="192" t="s">
        <v>173</v>
      </c>
      <c r="E180" s="193" t="s">
        <v>21</v>
      </c>
      <c r="F180" s="276" t="s">
        <v>21</v>
      </c>
      <c r="G180" s="276"/>
      <c r="H180" s="276"/>
      <c r="I180" s="276"/>
      <c r="J180" s="194" t="s">
        <v>21</v>
      </c>
      <c r="K180" s="172"/>
      <c r="L180" s="265"/>
      <c r="M180" s="267"/>
      <c r="N180" s="267">
        <f t="shared" si="5"/>
        <v>0</v>
      </c>
      <c r="O180" s="267"/>
      <c r="P180" s="267"/>
      <c r="Q180" s="267"/>
      <c r="R180" s="38"/>
      <c r="T180" s="173" t="s">
        <v>21</v>
      </c>
      <c r="U180" s="195" t="s">
        <v>42</v>
      </c>
      <c r="V180" s="57"/>
      <c r="W180" s="57"/>
      <c r="X180" s="57"/>
      <c r="Y180" s="57"/>
      <c r="Z180" s="57"/>
      <c r="AA180" s="59"/>
      <c r="AT180" s="20" t="s">
        <v>269</v>
      </c>
      <c r="AU180" s="20" t="s">
        <v>83</v>
      </c>
      <c r="AY180" s="20" t="s">
        <v>269</v>
      </c>
      <c r="BE180" s="111">
        <f>IF(U180="základná",N180,0)</f>
        <v>0</v>
      </c>
      <c r="BF180" s="111">
        <f>IF(U180="znížená",N180,0)</f>
        <v>0</v>
      </c>
      <c r="BG180" s="111">
        <f>IF(U180="zákl. prenesená",N180,0)</f>
        <v>0</v>
      </c>
      <c r="BH180" s="111">
        <f>IF(U180="zníž. prenesená",N180,0)</f>
        <v>0</v>
      </c>
      <c r="BI180" s="111">
        <f>IF(U180="nulová",N180,0)</f>
        <v>0</v>
      </c>
      <c r="BJ180" s="20" t="s">
        <v>151</v>
      </c>
      <c r="BK180" s="176">
        <f>L180*K180</f>
        <v>0</v>
      </c>
    </row>
    <row r="181" spans="2:63" s="1" customFormat="1" ht="6.95" customHeight="1">
      <c r="B181" s="60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2"/>
    </row>
  </sheetData>
  <sheetProtection algorithmName="SHA-512" hashValue="F6vY3EWYjfeKCZBpQJQ+zs5uf8lLqMT+7jWzMmEoJWUxCfuFt5Zh0SgkDc+CJx47IBKRl3uxRiwCo8D8Kq8ZbQ==" saltValue="npgwW81bNG1mDSXzAmK+F2qIUCQz3dxdjrpysOFKkDpqFcyP6BB1BBlbUvSfHgzCuxdpH9Qkwoj+GF0r2ZCHeQ==" spinCount="10" sheet="1" objects="1" scenarios="1" formatColumns="0" formatRows="0"/>
  <mergeCells count="166">
    <mergeCell ref="H1:K1"/>
    <mergeCell ref="S2:AC2"/>
    <mergeCell ref="F180:I180"/>
    <mergeCell ref="L180:M180"/>
    <mergeCell ref="N180:Q180"/>
    <mergeCell ref="N122:Q122"/>
    <mergeCell ref="N123:Q123"/>
    <mergeCell ref="N124:Q124"/>
    <mergeCell ref="N133:Q133"/>
    <mergeCell ref="N139:Q139"/>
    <mergeCell ref="N147:Q147"/>
    <mergeCell ref="N162:Q162"/>
    <mergeCell ref="N175:Q175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70:I170"/>
    <mergeCell ref="F171:I171"/>
    <mergeCell ref="F172:I172"/>
    <mergeCell ref="L172:M172"/>
    <mergeCell ref="N172:Q172"/>
    <mergeCell ref="F173:I173"/>
    <mergeCell ref="F174:I174"/>
    <mergeCell ref="F176:I176"/>
    <mergeCell ref="L176:M176"/>
    <mergeCell ref="N176:Q176"/>
    <mergeCell ref="F164:I164"/>
    <mergeCell ref="F165:I165"/>
    <mergeCell ref="F166:I166"/>
    <mergeCell ref="L166:M166"/>
    <mergeCell ref="N166:Q166"/>
    <mergeCell ref="F167:I167"/>
    <mergeCell ref="F168:I168"/>
    <mergeCell ref="F169:I169"/>
    <mergeCell ref="L169:M169"/>
    <mergeCell ref="N169:Q169"/>
    <mergeCell ref="F157:I157"/>
    <mergeCell ref="F158:I158"/>
    <mergeCell ref="F159:I159"/>
    <mergeCell ref="L159:M159"/>
    <mergeCell ref="N159:Q159"/>
    <mergeCell ref="F160:I160"/>
    <mergeCell ref="F161:I161"/>
    <mergeCell ref="F163:I163"/>
    <mergeCell ref="L163:M163"/>
    <mergeCell ref="N163:Q163"/>
    <mergeCell ref="F152:I152"/>
    <mergeCell ref="L152:M152"/>
    <mergeCell ref="N152:Q152"/>
    <mergeCell ref="F153:I153"/>
    <mergeCell ref="F154:I154"/>
    <mergeCell ref="L154:M154"/>
    <mergeCell ref="N154:Q154"/>
    <mergeCell ref="F155:I155"/>
    <mergeCell ref="F156:I156"/>
    <mergeCell ref="F144:I144"/>
    <mergeCell ref="F145:I145"/>
    <mergeCell ref="F146:I146"/>
    <mergeCell ref="F148:I148"/>
    <mergeCell ref="L148:M148"/>
    <mergeCell ref="N148:Q148"/>
    <mergeCell ref="F149:I149"/>
    <mergeCell ref="F150:I150"/>
    <mergeCell ref="F151:I151"/>
    <mergeCell ref="F138:I138"/>
    <mergeCell ref="L138:M138"/>
    <mergeCell ref="N138:Q138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30:I130"/>
    <mergeCell ref="F131:I131"/>
    <mergeCell ref="F132:I132"/>
    <mergeCell ref="F134:I134"/>
    <mergeCell ref="L134:M134"/>
    <mergeCell ref="N134:Q134"/>
    <mergeCell ref="F135:I135"/>
    <mergeCell ref="F136:I136"/>
    <mergeCell ref="F137:I137"/>
    <mergeCell ref="F125:I125"/>
    <mergeCell ref="L125:M125"/>
    <mergeCell ref="N125:Q125"/>
    <mergeCell ref="F126:I126"/>
    <mergeCell ref="F127:I127"/>
    <mergeCell ref="F128:I128"/>
    <mergeCell ref="F129:I129"/>
    <mergeCell ref="L129:M129"/>
    <mergeCell ref="N129:Q129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76:D181">
      <formula1>"K, M"</formula1>
    </dataValidation>
    <dataValidation type="list" allowBlank="1" showInputMessage="1" showErrorMessage="1" error="Povolené sú hodnoty základná, znížená, nulová." sqref="U176:U181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99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492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N98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ROUND((((SUM(BE98:BE105)+SUM(BE123:BE190))+SUM(BE192:BE196))),2)</f>
        <v>0</v>
      </c>
      <c r="I32" s="245"/>
      <c r="J32" s="245"/>
      <c r="K32" s="37"/>
      <c r="L32" s="37"/>
      <c r="M32" s="251">
        <f>ROUND(((ROUND((SUM(BE98:BE105)+SUM(BE123:BE190)), 2)*F32)+SUM(BE192:BE196)*F32),2)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ROUND((((SUM(BF98:BF105)+SUM(BF123:BF190))+SUM(BF192:BF196))),2)</f>
        <v>0</v>
      </c>
      <c r="I33" s="245"/>
      <c r="J33" s="245"/>
      <c r="K33" s="37"/>
      <c r="L33" s="37"/>
      <c r="M33" s="251">
        <f>ROUND(((ROUND((SUM(BF98:BF105)+SUM(BF123:BF190)), 2)*F33)+SUM(BF192:BF196)*F33),2)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ROUND((((SUM(BG98:BG105)+SUM(BG123:BG190))+SUM(BG192:BG196))),2)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ROUND((((SUM(BH98:BH105)+SUM(BH123:BH190))+SUM(BH192:BH196))),2)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ROUND((((SUM(BI98:BI105)+SUM(BI123:BI190))+SUM(BI192:BI196))),2)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584039 - SO M 584-039 Most cez potok Bystrinka na Tragoške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N123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N124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N125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N130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143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N136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144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N143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145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N155</f>
        <v>0</v>
      </c>
      <c r="O94" s="259"/>
      <c r="P94" s="259"/>
      <c r="Q94" s="259"/>
      <c r="R94" s="139"/>
      <c r="T94" s="140"/>
      <c r="U94" s="140"/>
    </row>
    <row r="95" spans="2:47" s="6" customFormat="1" ht="24.95" customHeight="1">
      <c r="B95" s="132"/>
      <c r="C95" s="133"/>
      <c r="D95" s="134" t="s">
        <v>146</v>
      </c>
      <c r="E95" s="133"/>
      <c r="F95" s="133"/>
      <c r="G95" s="133"/>
      <c r="H95" s="133"/>
      <c r="I95" s="133"/>
      <c r="J95" s="133"/>
      <c r="K95" s="133"/>
      <c r="L95" s="133"/>
      <c r="M95" s="133"/>
      <c r="N95" s="257">
        <f>N178</f>
        <v>0</v>
      </c>
      <c r="O95" s="258"/>
      <c r="P95" s="258"/>
      <c r="Q95" s="258"/>
      <c r="R95" s="135"/>
      <c r="T95" s="136"/>
      <c r="U95" s="136"/>
    </row>
    <row r="96" spans="2:47" s="6" customFormat="1" ht="21.75" customHeight="1">
      <c r="B96" s="132"/>
      <c r="C96" s="133"/>
      <c r="D96" s="134" t="s">
        <v>147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60">
        <f>N191</f>
        <v>0</v>
      </c>
      <c r="O96" s="258"/>
      <c r="P96" s="258"/>
      <c r="Q96" s="258"/>
      <c r="R96" s="135"/>
      <c r="T96" s="136"/>
      <c r="U96" s="136"/>
    </row>
    <row r="97" spans="2:65" s="1" customFormat="1" ht="21.7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8"/>
      <c r="T97" s="130"/>
      <c r="U97" s="130"/>
    </row>
    <row r="98" spans="2:65" s="1" customFormat="1" ht="29.25" customHeight="1">
      <c r="B98" s="36"/>
      <c r="C98" s="131" t="s">
        <v>148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56">
        <f>ROUND(N99+N100+N101+N102+N103+N104,2)</f>
        <v>0</v>
      </c>
      <c r="O98" s="261"/>
      <c r="P98" s="261"/>
      <c r="Q98" s="261"/>
      <c r="R98" s="38"/>
      <c r="T98" s="141"/>
      <c r="U98" s="142" t="s">
        <v>39</v>
      </c>
    </row>
    <row r="99" spans="2:65" s="1" customFormat="1" ht="18" customHeight="1">
      <c r="B99" s="36"/>
      <c r="C99" s="37"/>
      <c r="D99" s="236" t="s">
        <v>149</v>
      </c>
      <c r="E99" s="237"/>
      <c r="F99" s="237"/>
      <c r="G99" s="237"/>
      <c r="H99" s="237"/>
      <c r="I99" s="37"/>
      <c r="J99" s="37"/>
      <c r="K99" s="37"/>
      <c r="L99" s="37"/>
      <c r="M99" s="37"/>
      <c r="N99" s="234">
        <f>ROUND(N88*T99,2)</f>
        <v>0</v>
      </c>
      <c r="O99" s="235"/>
      <c r="P99" s="235"/>
      <c r="Q99" s="235"/>
      <c r="R99" s="38"/>
      <c r="S99" s="143"/>
      <c r="T99" s="144"/>
      <c r="U99" s="145" t="s">
        <v>42</v>
      </c>
      <c r="V99" s="143"/>
      <c r="W99" s="143"/>
      <c r="X99" s="143"/>
      <c r="Y99" s="143"/>
      <c r="Z99" s="143"/>
      <c r="AA99" s="143"/>
      <c r="AB99" s="143"/>
      <c r="AC99" s="143"/>
      <c r="AD99" s="143"/>
      <c r="AE99" s="143"/>
      <c r="AF99" s="143"/>
      <c r="AG99" s="143"/>
      <c r="AH99" s="143"/>
      <c r="AI99" s="143"/>
      <c r="AJ99" s="143"/>
      <c r="AK99" s="143"/>
      <c r="AL99" s="143"/>
      <c r="AM99" s="143"/>
      <c r="AN99" s="143"/>
      <c r="AO99" s="143"/>
      <c r="AP99" s="143"/>
      <c r="AQ99" s="143"/>
      <c r="AR99" s="143"/>
      <c r="AS99" s="143"/>
      <c r="AT99" s="143"/>
      <c r="AU99" s="143"/>
      <c r="AV99" s="143"/>
      <c r="AW99" s="143"/>
      <c r="AX99" s="143"/>
      <c r="AY99" s="146" t="s">
        <v>150</v>
      </c>
      <c r="AZ99" s="143"/>
      <c r="BA99" s="143"/>
      <c r="BB99" s="143"/>
      <c r="BC99" s="143"/>
      <c r="BD99" s="143"/>
      <c r="BE99" s="147">
        <f t="shared" ref="BE99:BE104" si="0">IF(U99="základná",N99,0)</f>
        <v>0</v>
      </c>
      <c r="BF99" s="147">
        <f t="shared" ref="BF99:BF104" si="1">IF(U99="znížená",N99,0)</f>
        <v>0</v>
      </c>
      <c r="BG99" s="147">
        <f t="shared" ref="BG99:BG104" si="2">IF(U99="zákl. prenesená",N99,0)</f>
        <v>0</v>
      </c>
      <c r="BH99" s="147">
        <f t="shared" ref="BH99:BH104" si="3">IF(U99="zníž. prenesená",N99,0)</f>
        <v>0</v>
      </c>
      <c r="BI99" s="147">
        <f t="shared" ref="BI99:BI104" si="4">IF(U99="nulová",N99,0)</f>
        <v>0</v>
      </c>
      <c r="BJ99" s="146" t="s">
        <v>151</v>
      </c>
      <c r="BK99" s="143"/>
      <c r="BL99" s="143"/>
      <c r="BM99" s="143"/>
    </row>
    <row r="100" spans="2:65" s="1" customFormat="1" ht="18" customHeight="1">
      <c r="B100" s="36"/>
      <c r="C100" s="37"/>
      <c r="D100" s="236" t="s">
        <v>152</v>
      </c>
      <c r="E100" s="237"/>
      <c r="F100" s="237"/>
      <c r="G100" s="237"/>
      <c r="H100" s="237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150</v>
      </c>
      <c r="AZ100" s="143"/>
      <c r="BA100" s="143"/>
      <c r="BB100" s="143"/>
      <c r="BC100" s="143"/>
      <c r="BD100" s="143"/>
      <c r="BE100" s="147">
        <f t="shared" si="0"/>
        <v>0</v>
      </c>
      <c r="BF100" s="147">
        <f t="shared" si="1"/>
        <v>0</v>
      </c>
      <c r="BG100" s="147">
        <f t="shared" si="2"/>
        <v>0</v>
      </c>
      <c r="BH100" s="147">
        <f t="shared" si="3"/>
        <v>0</v>
      </c>
      <c r="BI100" s="147">
        <f t="shared" si="4"/>
        <v>0</v>
      </c>
      <c r="BJ100" s="146" t="s">
        <v>151</v>
      </c>
      <c r="BK100" s="143"/>
      <c r="BL100" s="143"/>
      <c r="BM100" s="143"/>
    </row>
    <row r="101" spans="2:65" s="1" customFormat="1" ht="18" customHeight="1">
      <c r="B101" s="36"/>
      <c r="C101" s="37"/>
      <c r="D101" s="236" t="s">
        <v>153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154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155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107" t="s">
        <v>156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8"/>
      <c r="U104" s="149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157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3.5"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8"/>
      <c r="T105" s="130"/>
      <c r="U105" s="130"/>
    </row>
    <row r="106" spans="2:65" s="1" customFormat="1" ht="29.25" customHeight="1">
      <c r="B106" s="36"/>
      <c r="C106" s="118" t="s">
        <v>125</v>
      </c>
      <c r="D106" s="119"/>
      <c r="E106" s="119"/>
      <c r="F106" s="119"/>
      <c r="G106" s="119"/>
      <c r="H106" s="119"/>
      <c r="I106" s="119"/>
      <c r="J106" s="119"/>
      <c r="K106" s="119"/>
      <c r="L106" s="240">
        <f>ROUND(SUM(N88+N98),2)</f>
        <v>0</v>
      </c>
      <c r="M106" s="240"/>
      <c r="N106" s="240"/>
      <c r="O106" s="240"/>
      <c r="P106" s="240"/>
      <c r="Q106" s="240"/>
      <c r="R106" s="38"/>
      <c r="T106" s="130"/>
      <c r="U106" s="130"/>
    </row>
    <row r="107" spans="2:65" s="1" customFormat="1" ht="6.95" customHeight="1"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2"/>
      <c r="T107" s="130"/>
      <c r="U107" s="130"/>
    </row>
    <row r="111" spans="2:65" s="1" customFormat="1" ht="6.95" customHeight="1"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5"/>
    </row>
    <row r="112" spans="2:65" s="1" customFormat="1" ht="36.950000000000003" customHeight="1">
      <c r="B112" s="36"/>
      <c r="C112" s="198" t="s">
        <v>158</v>
      </c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38"/>
    </row>
    <row r="113" spans="2:65" s="1" customFormat="1" ht="6.95" customHeight="1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8"/>
    </row>
    <row r="114" spans="2:65" s="1" customFormat="1" ht="30" customHeight="1">
      <c r="B114" s="36"/>
      <c r="C114" s="31" t="s">
        <v>18</v>
      </c>
      <c r="D114" s="37"/>
      <c r="E114" s="37"/>
      <c r="F114" s="243" t="str">
        <f>F6</f>
        <v>REKONŠTRUKCIA II/584 TÁLE - BYSTRÁ, III/2373 DOLNÁ LEHOTA - MOSTY</v>
      </c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37"/>
      <c r="R114" s="38"/>
    </row>
    <row r="115" spans="2:65" s="1" customFormat="1" ht="36.950000000000003" customHeight="1">
      <c r="B115" s="36"/>
      <c r="C115" s="70" t="s">
        <v>132</v>
      </c>
      <c r="D115" s="37"/>
      <c r="E115" s="37"/>
      <c r="F115" s="218" t="str">
        <f>F7</f>
        <v>584039 - SO M 584-039 Most cez potok Bystrinka na Tragoške</v>
      </c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37"/>
      <c r="R115" s="38"/>
    </row>
    <row r="116" spans="2:65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5" s="1" customFormat="1" ht="18" customHeight="1">
      <c r="B117" s="36"/>
      <c r="C117" s="31" t="s">
        <v>23</v>
      </c>
      <c r="D117" s="37"/>
      <c r="E117" s="37"/>
      <c r="F117" s="29" t="str">
        <f>F9</f>
        <v xml:space="preserve"> </v>
      </c>
      <c r="G117" s="37"/>
      <c r="H117" s="37"/>
      <c r="I117" s="37"/>
      <c r="J117" s="37"/>
      <c r="K117" s="31" t="s">
        <v>25</v>
      </c>
      <c r="L117" s="37"/>
      <c r="M117" s="247" t="str">
        <f>IF(O9="","",O9)</f>
        <v>18. 6. 2018</v>
      </c>
      <c r="N117" s="247"/>
      <c r="O117" s="247"/>
      <c r="P117" s="247"/>
      <c r="Q117" s="37"/>
      <c r="R117" s="38"/>
    </row>
    <row r="118" spans="2:65" s="1" customFormat="1" ht="6.95" customHeight="1"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</row>
    <row r="119" spans="2:65" s="1" customFormat="1">
      <c r="B119" s="36"/>
      <c r="C119" s="31" t="s">
        <v>27</v>
      </c>
      <c r="D119" s="37"/>
      <c r="E119" s="37"/>
      <c r="F119" s="29" t="str">
        <f>E12</f>
        <v xml:space="preserve"> </v>
      </c>
      <c r="G119" s="37"/>
      <c r="H119" s="37"/>
      <c r="I119" s="37"/>
      <c r="J119" s="37"/>
      <c r="K119" s="31" t="s">
        <v>32</v>
      </c>
      <c r="L119" s="37"/>
      <c r="M119" s="202" t="str">
        <f>E18</f>
        <v xml:space="preserve"> </v>
      </c>
      <c r="N119" s="202"/>
      <c r="O119" s="202"/>
      <c r="P119" s="202"/>
      <c r="Q119" s="202"/>
      <c r="R119" s="38"/>
    </row>
    <row r="120" spans="2:65" s="1" customFormat="1" ht="14.45" customHeight="1">
      <c r="B120" s="36"/>
      <c r="C120" s="31" t="s">
        <v>30</v>
      </c>
      <c r="D120" s="37"/>
      <c r="E120" s="37"/>
      <c r="F120" s="29" t="str">
        <f>IF(E15="","",E15)</f>
        <v>Vyplň údaj</v>
      </c>
      <c r="G120" s="37"/>
      <c r="H120" s="37"/>
      <c r="I120" s="37"/>
      <c r="J120" s="37"/>
      <c r="K120" s="31" t="s">
        <v>34</v>
      </c>
      <c r="L120" s="37"/>
      <c r="M120" s="202" t="str">
        <f>E21</f>
        <v xml:space="preserve"> </v>
      </c>
      <c r="N120" s="202"/>
      <c r="O120" s="202"/>
      <c r="P120" s="202"/>
      <c r="Q120" s="202"/>
      <c r="R120" s="38"/>
    </row>
    <row r="121" spans="2:65" s="1" customFormat="1" ht="10.3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5" s="8" customFormat="1" ht="29.25" customHeight="1">
      <c r="B122" s="150"/>
      <c r="C122" s="151" t="s">
        <v>159</v>
      </c>
      <c r="D122" s="152" t="s">
        <v>160</v>
      </c>
      <c r="E122" s="152" t="s">
        <v>57</v>
      </c>
      <c r="F122" s="262" t="s">
        <v>161</v>
      </c>
      <c r="G122" s="262"/>
      <c r="H122" s="262"/>
      <c r="I122" s="262"/>
      <c r="J122" s="152" t="s">
        <v>162</v>
      </c>
      <c r="K122" s="152" t="s">
        <v>163</v>
      </c>
      <c r="L122" s="262" t="s">
        <v>164</v>
      </c>
      <c r="M122" s="262"/>
      <c r="N122" s="262" t="s">
        <v>137</v>
      </c>
      <c r="O122" s="262"/>
      <c r="P122" s="262"/>
      <c r="Q122" s="263"/>
      <c r="R122" s="153"/>
      <c r="T122" s="81" t="s">
        <v>165</v>
      </c>
      <c r="U122" s="82" t="s">
        <v>39</v>
      </c>
      <c r="V122" s="82" t="s">
        <v>166</v>
      </c>
      <c r="W122" s="82" t="s">
        <v>167</v>
      </c>
      <c r="X122" s="82" t="s">
        <v>168</v>
      </c>
      <c r="Y122" s="82" t="s">
        <v>169</v>
      </c>
      <c r="Z122" s="82" t="s">
        <v>170</v>
      </c>
      <c r="AA122" s="83" t="s">
        <v>171</v>
      </c>
    </row>
    <row r="123" spans="2:65" s="1" customFormat="1" ht="29.25" customHeight="1">
      <c r="B123" s="36"/>
      <c r="C123" s="85" t="s">
        <v>134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277">
        <f>BK123</f>
        <v>0</v>
      </c>
      <c r="O123" s="278"/>
      <c r="P123" s="278"/>
      <c r="Q123" s="278"/>
      <c r="R123" s="38"/>
      <c r="T123" s="84"/>
      <c r="U123" s="52"/>
      <c r="V123" s="52"/>
      <c r="W123" s="154">
        <f>W124+W178+W191</f>
        <v>0</v>
      </c>
      <c r="X123" s="52"/>
      <c r="Y123" s="154">
        <f>Y124+Y178+Y191</f>
        <v>126.40084705600002</v>
      </c>
      <c r="Z123" s="52"/>
      <c r="AA123" s="155">
        <f>AA124+AA178+AA191</f>
        <v>3.7333999999999996</v>
      </c>
      <c r="AT123" s="20" t="s">
        <v>74</v>
      </c>
      <c r="AU123" s="20" t="s">
        <v>139</v>
      </c>
      <c r="BK123" s="156">
        <f>BK124+BK178+BK191</f>
        <v>0</v>
      </c>
    </row>
    <row r="124" spans="2:65" s="9" customFormat="1" ht="37.35" customHeight="1">
      <c r="B124" s="157"/>
      <c r="C124" s="158"/>
      <c r="D124" s="159" t="s">
        <v>140</v>
      </c>
      <c r="E124" s="159"/>
      <c r="F124" s="159"/>
      <c r="G124" s="159"/>
      <c r="H124" s="159"/>
      <c r="I124" s="159"/>
      <c r="J124" s="159"/>
      <c r="K124" s="159"/>
      <c r="L124" s="159"/>
      <c r="M124" s="159"/>
      <c r="N124" s="260">
        <f>BK124</f>
        <v>0</v>
      </c>
      <c r="O124" s="279"/>
      <c r="P124" s="279"/>
      <c r="Q124" s="279"/>
      <c r="R124" s="160"/>
      <c r="T124" s="161"/>
      <c r="U124" s="158"/>
      <c r="V124" s="158"/>
      <c r="W124" s="162">
        <f>W125+W130+W136+W143+W155</f>
        <v>0</v>
      </c>
      <c r="X124" s="158"/>
      <c r="Y124" s="162">
        <f>Y125+Y130+Y136+Y143+Y155</f>
        <v>126.40084705600002</v>
      </c>
      <c r="Z124" s="158"/>
      <c r="AA124" s="163">
        <f>AA125+AA130+AA136+AA143+AA155</f>
        <v>3.7333999999999996</v>
      </c>
      <c r="AR124" s="164" t="s">
        <v>83</v>
      </c>
      <c r="AT124" s="165" t="s">
        <v>74</v>
      </c>
      <c r="AU124" s="165" t="s">
        <v>75</v>
      </c>
      <c r="AY124" s="164" t="s">
        <v>172</v>
      </c>
      <c r="BK124" s="166">
        <f>BK125+BK130+BK136+BK143+BK155</f>
        <v>0</v>
      </c>
    </row>
    <row r="125" spans="2:65" s="9" customFormat="1" ht="19.899999999999999" customHeight="1">
      <c r="B125" s="157"/>
      <c r="C125" s="158"/>
      <c r="D125" s="167" t="s">
        <v>141</v>
      </c>
      <c r="E125" s="167"/>
      <c r="F125" s="167"/>
      <c r="G125" s="167"/>
      <c r="H125" s="167"/>
      <c r="I125" s="167"/>
      <c r="J125" s="167"/>
      <c r="K125" s="167"/>
      <c r="L125" s="167"/>
      <c r="M125" s="167"/>
      <c r="N125" s="280">
        <f>BK125</f>
        <v>0</v>
      </c>
      <c r="O125" s="281"/>
      <c r="P125" s="281"/>
      <c r="Q125" s="281"/>
      <c r="R125" s="160"/>
      <c r="T125" s="161"/>
      <c r="U125" s="158"/>
      <c r="V125" s="158"/>
      <c r="W125" s="162">
        <f>SUM(W126:W129)</f>
        <v>0</v>
      </c>
      <c r="X125" s="158"/>
      <c r="Y125" s="162">
        <f>SUM(Y126:Y129)</f>
        <v>0</v>
      </c>
      <c r="Z125" s="158"/>
      <c r="AA125" s="163">
        <f>SUM(AA126:AA129)</f>
        <v>0</v>
      </c>
      <c r="AR125" s="164" t="s">
        <v>83</v>
      </c>
      <c r="AT125" s="165" t="s">
        <v>74</v>
      </c>
      <c r="AU125" s="165" t="s">
        <v>83</v>
      </c>
      <c r="AY125" s="164" t="s">
        <v>172</v>
      </c>
      <c r="BK125" s="166">
        <f>SUM(BK126:BK129)</f>
        <v>0</v>
      </c>
    </row>
    <row r="126" spans="2:65" s="1" customFormat="1" ht="16.5" customHeight="1">
      <c r="B126" s="36"/>
      <c r="C126" s="168" t="s">
        <v>83</v>
      </c>
      <c r="D126" s="168" t="s">
        <v>173</v>
      </c>
      <c r="E126" s="169" t="s">
        <v>174</v>
      </c>
      <c r="F126" s="264" t="s">
        <v>175</v>
      </c>
      <c r="G126" s="264"/>
      <c r="H126" s="264"/>
      <c r="I126" s="264"/>
      <c r="J126" s="170" t="s">
        <v>176</v>
      </c>
      <c r="K126" s="171">
        <v>127.2</v>
      </c>
      <c r="L126" s="265">
        <v>0</v>
      </c>
      <c r="M126" s="266"/>
      <c r="N126" s="267">
        <f>ROUND(L126*K126,3)</f>
        <v>0</v>
      </c>
      <c r="O126" s="267"/>
      <c r="P126" s="267"/>
      <c r="Q126" s="267"/>
      <c r="R126" s="38"/>
      <c r="T126" s="173" t="s">
        <v>21</v>
      </c>
      <c r="U126" s="45" t="s">
        <v>42</v>
      </c>
      <c r="V126" s="37"/>
      <c r="W126" s="174">
        <f>V126*K126</f>
        <v>0</v>
      </c>
      <c r="X126" s="174">
        <v>0</v>
      </c>
      <c r="Y126" s="174">
        <f>X126*K126</f>
        <v>0</v>
      </c>
      <c r="Z126" s="174">
        <v>0</v>
      </c>
      <c r="AA126" s="175">
        <f>Z126*K126</f>
        <v>0</v>
      </c>
      <c r="AR126" s="20" t="s">
        <v>177</v>
      </c>
      <c r="AT126" s="20" t="s">
        <v>173</v>
      </c>
      <c r="AU126" s="20" t="s">
        <v>151</v>
      </c>
      <c r="AY126" s="20" t="s">
        <v>172</v>
      </c>
      <c r="BE126" s="111">
        <f>IF(U126="základná",N126,0)</f>
        <v>0</v>
      </c>
      <c r="BF126" s="111">
        <f>IF(U126="znížená",N126,0)</f>
        <v>0</v>
      </c>
      <c r="BG126" s="111">
        <f>IF(U126="zákl. prenesená",N126,0)</f>
        <v>0</v>
      </c>
      <c r="BH126" s="111">
        <f>IF(U126="zníž. prenesená",N126,0)</f>
        <v>0</v>
      </c>
      <c r="BI126" s="111">
        <f>IF(U126="nulová",N126,0)</f>
        <v>0</v>
      </c>
      <c r="BJ126" s="20" t="s">
        <v>151</v>
      </c>
      <c r="BK126" s="176">
        <f>ROUND(L126*K126,3)</f>
        <v>0</v>
      </c>
      <c r="BL126" s="20" t="s">
        <v>177</v>
      </c>
      <c r="BM126" s="20" t="s">
        <v>178</v>
      </c>
    </row>
    <row r="127" spans="2:65" s="10" customFormat="1" ht="51" customHeight="1">
      <c r="B127" s="177"/>
      <c r="C127" s="178"/>
      <c r="D127" s="178"/>
      <c r="E127" s="179" t="s">
        <v>21</v>
      </c>
      <c r="F127" s="268" t="s">
        <v>179</v>
      </c>
      <c r="G127" s="269"/>
      <c r="H127" s="269"/>
      <c r="I127" s="269"/>
      <c r="J127" s="178"/>
      <c r="K127" s="179" t="s">
        <v>21</v>
      </c>
      <c r="L127" s="178"/>
      <c r="M127" s="178"/>
      <c r="N127" s="178"/>
      <c r="O127" s="178"/>
      <c r="P127" s="178"/>
      <c r="Q127" s="178"/>
      <c r="R127" s="180"/>
      <c r="T127" s="181"/>
      <c r="U127" s="178"/>
      <c r="V127" s="178"/>
      <c r="W127" s="178"/>
      <c r="X127" s="178"/>
      <c r="Y127" s="178"/>
      <c r="Z127" s="178"/>
      <c r="AA127" s="182"/>
      <c r="AT127" s="183" t="s">
        <v>180</v>
      </c>
      <c r="AU127" s="183" t="s">
        <v>151</v>
      </c>
      <c r="AV127" s="10" t="s">
        <v>83</v>
      </c>
      <c r="AW127" s="10" t="s">
        <v>6</v>
      </c>
      <c r="AX127" s="10" t="s">
        <v>75</v>
      </c>
      <c r="AY127" s="183" t="s">
        <v>172</v>
      </c>
    </row>
    <row r="128" spans="2:65" s="10" customFormat="1" ht="25.5" customHeight="1">
      <c r="B128" s="177"/>
      <c r="C128" s="178"/>
      <c r="D128" s="178"/>
      <c r="E128" s="179" t="s">
        <v>21</v>
      </c>
      <c r="F128" s="270" t="s">
        <v>181</v>
      </c>
      <c r="G128" s="271"/>
      <c r="H128" s="271"/>
      <c r="I128" s="271"/>
      <c r="J128" s="178"/>
      <c r="K128" s="179" t="s">
        <v>21</v>
      </c>
      <c r="L128" s="178"/>
      <c r="M128" s="178"/>
      <c r="N128" s="178"/>
      <c r="O128" s="178"/>
      <c r="P128" s="178"/>
      <c r="Q128" s="178"/>
      <c r="R128" s="180"/>
      <c r="T128" s="181"/>
      <c r="U128" s="178"/>
      <c r="V128" s="178"/>
      <c r="W128" s="178"/>
      <c r="X128" s="178"/>
      <c r="Y128" s="178"/>
      <c r="Z128" s="178"/>
      <c r="AA128" s="182"/>
      <c r="AT128" s="183" t="s">
        <v>180</v>
      </c>
      <c r="AU128" s="183" t="s">
        <v>151</v>
      </c>
      <c r="AV128" s="10" t="s">
        <v>83</v>
      </c>
      <c r="AW128" s="10" t="s">
        <v>6</v>
      </c>
      <c r="AX128" s="10" t="s">
        <v>75</v>
      </c>
      <c r="AY128" s="183" t="s">
        <v>172</v>
      </c>
    </row>
    <row r="129" spans="2:65" s="11" customFormat="1" ht="16.5" customHeight="1">
      <c r="B129" s="184"/>
      <c r="C129" s="185"/>
      <c r="D129" s="185"/>
      <c r="E129" s="186" t="s">
        <v>21</v>
      </c>
      <c r="F129" s="272" t="s">
        <v>493</v>
      </c>
      <c r="G129" s="273"/>
      <c r="H129" s="273"/>
      <c r="I129" s="273"/>
      <c r="J129" s="185"/>
      <c r="K129" s="187">
        <v>127.2</v>
      </c>
      <c r="L129" s="185"/>
      <c r="M129" s="185"/>
      <c r="N129" s="185"/>
      <c r="O129" s="185"/>
      <c r="P129" s="185"/>
      <c r="Q129" s="185"/>
      <c r="R129" s="188"/>
      <c r="T129" s="189"/>
      <c r="U129" s="185"/>
      <c r="V129" s="185"/>
      <c r="W129" s="185"/>
      <c r="X129" s="185"/>
      <c r="Y129" s="185"/>
      <c r="Z129" s="185"/>
      <c r="AA129" s="190"/>
      <c r="AT129" s="191" t="s">
        <v>180</v>
      </c>
      <c r="AU129" s="191" t="s">
        <v>151</v>
      </c>
      <c r="AV129" s="11" t="s">
        <v>151</v>
      </c>
      <c r="AW129" s="11" t="s">
        <v>6</v>
      </c>
      <c r="AX129" s="11" t="s">
        <v>83</v>
      </c>
      <c r="AY129" s="191" t="s">
        <v>172</v>
      </c>
    </row>
    <row r="130" spans="2:65" s="9" customFormat="1" ht="29.85" customHeight="1">
      <c r="B130" s="157"/>
      <c r="C130" s="158"/>
      <c r="D130" s="167" t="s">
        <v>142</v>
      </c>
      <c r="E130" s="167"/>
      <c r="F130" s="167"/>
      <c r="G130" s="167"/>
      <c r="H130" s="167"/>
      <c r="I130" s="167"/>
      <c r="J130" s="167"/>
      <c r="K130" s="167"/>
      <c r="L130" s="167"/>
      <c r="M130" s="167"/>
      <c r="N130" s="280">
        <f>BK130</f>
        <v>0</v>
      </c>
      <c r="O130" s="281"/>
      <c r="P130" s="281"/>
      <c r="Q130" s="281"/>
      <c r="R130" s="160"/>
      <c r="T130" s="161"/>
      <c r="U130" s="158"/>
      <c r="V130" s="158"/>
      <c r="W130" s="162">
        <f>SUM(W131:W135)</f>
        <v>0</v>
      </c>
      <c r="X130" s="158"/>
      <c r="Y130" s="162">
        <f>SUM(Y131:Y135)</f>
        <v>9.4115390560000023</v>
      </c>
      <c r="Z130" s="158"/>
      <c r="AA130" s="163">
        <f>SUM(AA131:AA135)</f>
        <v>0</v>
      </c>
      <c r="AR130" s="164" t="s">
        <v>83</v>
      </c>
      <c r="AT130" s="165" t="s">
        <v>74</v>
      </c>
      <c r="AU130" s="165" t="s">
        <v>83</v>
      </c>
      <c r="AY130" s="164" t="s">
        <v>172</v>
      </c>
      <c r="BK130" s="166">
        <f>SUM(BK131:BK135)</f>
        <v>0</v>
      </c>
    </row>
    <row r="131" spans="2:65" s="1" customFormat="1" ht="25.5" customHeight="1">
      <c r="B131" s="36"/>
      <c r="C131" s="168" t="s">
        <v>151</v>
      </c>
      <c r="D131" s="168" t="s">
        <v>173</v>
      </c>
      <c r="E131" s="169" t="s">
        <v>310</v>
      </c>
      <c r="F131" s="264" t="s">
        <v>311</v>
      </c>
      <c r="G131" s="264"/>
      <c r="H131" s="264"/>
      <c r="I131" s="264"/>
      <c r="J131" s="170" t="s">
        <v>193</v>
      </c>
      <c r="K131" s="171">
        <v>3.2</v>
      </c>
      <c r="L131" s="265">
        <v>0</v>
      </c>
      <c r="M131" s="266"/>
      <c r="N131" s="267">
        <f>ROUND(L131*K131,3)</f>
        <v>0</v>
      </c>
      <c r="O131" s="267"/>
      <c r="P131" s="267"/>
      <c r="Q131" s="267"/>
      <c r="R131" s="38"/>
      <c r="T131" s="173" t="s">
        <v>21</v>
      </c>
      <c r="U131" s="45" t="s">
        <v>42</v>
      </c>
      <c r="V131" s="37"/>
      <c r="W131" s="174">
        <f>V131*K131</f>
        <v>0</v>
      </c>
      <c r="X131" s="174">
        <v>2.7855500000000002</v>
      </c>
      <c r="Y131" s="174">
        <f>X131*K131</f>
        <v>8.9137600000000017</v>
      </c>
      <c r="Z131" s="174">
        <v>0</v>
      </c>
      <c r="AA131" s="175">
        <f>Z131*K131</f>
        <v>0</v>
      </c>
      <c r="AR131" s="20" t="s">
        <v>177</v>
      </c>
      <c r="AT131" s="20" t="s">
        <v>173</v>
      </c>
      <c r="AU131" s="20" t="s">
        <v>151</v>
      </c>
      <c r="AY131" s="20" t="s">
        <v>172</v>
      </c>
      <c r="BE131" s="111">
        <f>IF(U131="základná",N131,0)</f>
        <v>0</v>
      </c>
      <c r="BF131" s="111">
        <f>IF(U131="znížená",N131,0)</f>
        <v>0</v>
      </c>
      <c r="BG131" s="111">
        <f>IF(U131="zákl. prenesená",N131,0)</f>
        <v>0</v>
      </c>
      <c r="BH131" s="111">
        <f>IF(U131="zníž. prenesená",N131,0)</f>
        <v>0</v>
      </c>
      <c r="BI131" s="111">
        <f>IF(U131="nulová",N131,0)</f>
        <v>0</v>
      </c>
      <c r="BJ131" s="20" t="s">
        <v>151</v>
      </c>
      <c r="BK131" s="176">
        <f>ROUND(L131*K131,3)</f>
        <v>0</v>
      </c>
      <c r="BL131" s="20" t="s">
        <v>177</v>
      </c>
      <c r="BM131" s="20" t="s">
        <v>312</v>
      </c>
    </row>
    <row r="132" spans="2:65" s="10" customFormat="1" ht="51" customHeight="1">
      <c r="B132" s="177"/>
      <c r="C132" s="178"/>
      <c r="D132" s="178"/>
      <c r="E132" s="179" t="s">
        <v>21</v>
      </c>
      <c r="F132" s="268" t="s">
        <v>313</v>
      </c>
      <c r="G132" s="269"/>
      <c r="H132" s="269"/>
      <c r="I132" s="269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0" customFormat="1" ht="16.5" customHeight="1">
      <c r="B133" s="177"/>
      <c r="C133" s="178"/>
      <c r="D133" s="178"/>
      <c r="E133" s="179" t="s">
        <v>21</v>
      </c>
      <c r="F133" s="270" t="s">
        <v>314</v>
      </c>
      <c r="G133" s="271"/>
      <c r="H133" s="271"/>
      <c r="I133" s="271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1" customFormat="1" ht="16.5" customHeight="1">
      <c r="B134" s="184"/>
      <c r="C134" s="185"/>
      <c r="D134" s="185"/>
      <c r="E134" s="186" t="s">
        <v>21</v>
      </c>
      <c r="F134" s="272" t="s">
        <v>494</v>
      </c>
      <c r="G134" s="273"/>
      <c r="H134" s="273"/>
      <c r="I134" s="273"/>
      <c r="J134" s="185"/>
      <c r="K134" s="187">
        <v>3.2</v>
      </c>
      <c r="L134" s="185"/>
      <c r="M134" s="185"/>
      <c r="N134" s="185"/>
      <c r="O134" s="185"/>
      <c r="P134" s="185"/>
      <c r="Q134" s="185"/>
      <c r="R134" s="188"/>
      <c r="T134" s="189"/>
      <c r="U134" s="185"/>
      <c r="V134" s="185"/>
      <c r="W134" s="185"/>
      <c r="X134" s="185"/>
      <c r="Y134" s="185"/>
      <c r="Z134" s="185"/>
      <c r="AA134" s="190"/>
      <c r="AT134" s="191" t="s">
        <v>180</v>
      </c>
      <c r="AU134" s="191" t="s">
        <v>151</v>
      </c>
      <c r="AV134" s="11" t="s">
        <v>151</v>
      </c>
      <c r="AW134" s="11" t="s">
        <v>6</v>
      </c>
      <c r="AX134" s="11" t="s">
        <v>83</v>
      </c>
      <c r="AY134" s="191" t="s">
        <v>172</v>
      </c>
    </row>
    <row r="135" spans="2:65" s="1" customFormat="1" ht="25.5" customHeight="1">
      <c r="B135" s="36"/>
      <c r="C135" s="168" t="s">
        <v>190</v>
      </c>
      <c r="D135" s="168" t="s">
        <v>173</v>
      </c>
      <c r="E135" s="169" t="s">
        <v>316</v>
      </c>
      <c r="F135" s="264" t="s">
        <v>317</v>
      </c>
      <c r="G135" s="264"/>
      <c r="H135" s="264"/>
      <c r="I135" s="264"/>
      <c r="J135" s="170" t="s">
        <v>308</v>
      </c>
      <c r="K135" s="171">
        <v>0.48</v>
      </c>
      <c r="L135" s="265">
        <v>0</v>
      </c>
      <c r="M135" s="266"/>
      <c r="N135" s="267">
        <f>ROUND(L135*K135,3)</f>
        <v>0</v>
      </c>
      <c r="O135" s="267"/>
      <c r="P135" s="267"/>
      <c r="Q135" s="267"/>
      <c r="R135" s="38"/>
      <c r="T135" s="173" t="s">
        <v>21</v>
      </c>
      <c r="U135" s="45" t="s">
        <v>42</v>
      </c>
      <c r="V135" s="37"/>
      <c r="W135" s="174">
        <f>V135*K135</f>
        <v>0</v>
      </c>
      <c r="X135" s="174">
        <v>1.0370397</v>
      </c>
      <c r="Y135" s="174">
        <f>X135*K135</f>
        <v>0.497779056</v>
      </c>
      <c r="Z135" s="174">
        <v>0</v>
      </c>
      <c r="AA135" s="175">
        <f>Z135*K135</f>
        <v>0</v>
      </c>
      <c r="AR135" s="20" t="s">
        <v>177</v>
      </c>
      <c r="AT135" s="20" t="s">
        <v>173</v>
      </c>
      <c r="AU135" s="20" t="s">
        <v>151</v>
      </c>
      <c r="AY135" s="20" t="s">
        <v>172</v>
      </c>
      <c r="BE135" s="111">
        <f>IF(U135="základná",N135,0)</f>
        <v>0</v>
      </c>
      <c r="BF135" s="111">
        <f>IF(U135="znížená",N135,0)</f>
        <v>0</v>
      </c>
      <c r="BG135" s="111">
        <f>IF(U135="zákl. prenesená",N135,0)</f>
        <v>0</v>
      </c>
      <c r="BH135" s="111">
        <f>IF(U135="zníž. prenesená",N135,0)</f>
        <v>0</v>
      </c>
      <c r="BI135" s="111">
        <f>IF(U135="nulová",N135,0)</f>
        <v>0</v>
      </c>
      <c r="BJ135" s="20" t="s">
        <v>151</v>
      </c>
      <c r="BK135" s="176">
        <f>ROUND(L135*K135,3)</f>
        <v>0</v>
      </c>
      <c r="BL135" s="20" t="s">
        <v>177</v>
      </c>
      <c r="BM135" s="20" t="s">
        <v>318</v>
      </c>
    </row>
    <row r="136" spans="2:65" s="9" customFormat="1" ht="29.85" customHeight="1">
      <c r="B136" s="157"/>
      <c r="C136" s="158"/>
      <c r="D136" s="167" t="s">
        <v>143</v>
      </c>
      <c r="E136" s="167"/>
      <c r="F136" s="167"/>
      <c r="G136" s="167"/>
      <c r="H136" s="167"/>
      <c r="I136" s="167"/>
      <c r="J136" s="167"/>
      <c r="K136" s="167"/>
      <c r="L136" s="167"/>
      <c r="M136" s="167"/>
      <c r="N136" s="285">
        <f>BK136</f>
        <v>0</v>
      </c>
      <c r="O136" s="286"/>
      <c r="P136" s="286"/>
      <c r="Q136" s="286"/>
      <c r="R136" s="160"/>
      <c r="T136" s="161"/>
      <c r="U136" s="158"/>
      <c r="V136" s="158"/>
      <c r="W136" s="162">
        <f>SUM(W137:W142)</f>
        <v>0</v>
      </c>
      <c r="X136" s="158"/>
      <c r="Y136" s="162">
        <f>SUM(Y137:Y142)</f>
        <v>5.973865</v>
      </c>
      <c r="Z136" s="158"/>
      <c r="AA136" s="163">
        <f>SUM(AA137:AA142)</f>
        <v>0</v>
      </c>
      <c r="AR136" s="164" t="s">
        <v>83</v>
      </c>
      <c r="AT136" s="165" t="s">
        <v>74</v>
      </c>
      <c r="AU136" s="165" t="s">
        <v>83</v>
      </c>
      <c r="AY136" s="164" t="s">
        <v>172</v>
      </c>
      <c r="BK136" s="166">
        <f>SUM(BK137:BK142)</f>
        <v>0</v>
      </c>
    </row>
    <row r="137" spans="2:65" s="1" customFormat="1" ht="38.25" customHeight="1">
      <c r="B137" s="36"/>
      <c r="C137" s="168" t="s">
        <v>177</v>
      </c>
      <c r="D137" s="168" t="s">
        <v>173</v>
      </c>
      <c r="E137" s="169" t="s">
        <v>191</v>
      </c>
      <c r="F137" s="264" t="s">
        <v>192</v>
      </c>
      <c r="G137" s="264"/>
      <c r="H137" s="264"/>
      <c r="I137" s="264"/>
      <c r="J137" s="170" t="s">
        <v>193</v>
      </c>
      <c r="K137" s="171">
        <v>4</v>
      </c>
      <c r="L137" s="265">
        <v>0</v>
      </c>
      <c r="M137" s="266"/>
      <c r="N137" s="267">
        <f>ROUND(L137*K137,3)</f>
        <v>0</v>
      </c>
      <c r="O137" s="267"/>
      <c r="P137" s="267"/>
      <c r="Q137" s="267"/>
      <c r="R137" s="38"/>
      <c r="T137" s="173" t="s">
        <v>21</v>
      </c>
      <c r="U137" s="45" t="s">
        <v>42</v>
      </c>
      <c r="V137" s="37"/>
      <c r="W137" s="174">
        <f>V137*K137</f>
        <v>0</v>
      </c>
      <c r="X137" s="174">
        <v>1.4804999999999999</v>
      </c>
      <c r="Y137" s="174">
        <f>X137*K137</f>
        <v>5.9219999999999997</v>
      </c>
      <c r="Z137" s="174">
        <v>0</v>
      </c>
      <c r="AA137" s="175">
        <f>Z137*K137</f>
        <v>0</v>
      </c>
      <c r="AR137" s="20" t="s">
        <v>177</v>
      </c>
      <c r="AT137" s="20" t="s">
        <v>173</v>
      </c>
      <c r="AU137" s="20" t="s">
        <v>151</v>
      </c>
      <c r="AY137" s="20" t="s">
        <v>172</v>
      </c>
      <c r="BE137" s="111">
        <f>IF(U137="základná",N137,0)</f>
        <v>0</v>
      </c>
      <c r="BF137" s="111">
        <f>IF(U137="znížená",N137,0)</f>
        <v>0</v>
      </c>
      <c r="BG137" s="111">
        <f>IF(U137="zákl. prenesená",N137,0)</f>
        <v>0</v>
      </c>
      <c r="BH137" s="111">
        <f>IF(U137="zníž. prenesená",N137,0)</f>
        <v>0</v>
      </c>
      <c r="BI137" s="111">
        <f>IF(U137="nulová",N137,0)</f>
        <v>0</v>
      </c>
      <c r="BJ137" s="20" t="s">
        <v>151</v>
      </c>
      <c r="BK137" s="176">
        <f>ROUND(L137*K137,3)</f>
        <v>0</v>
      </c>
      <c r="BL137" s="20" t="s">
        <v>177</v>
      </c>
      <c r="BM137" s="20" t="s">
        <v>194</v>
      </c>
    </row>
    <row r="138" spans="2:65" s="10" customFormat="1" ht="16.5" customHeight="1">
      <c r="B138" s="177"/>
      <c r="C138" s="178"/>
      <c r="D138" s="178"/>
      <c r="E138" s="179" t="s">
        <v>21</v>
      </c>
      <c r="F138" s="268" t="s">
        <v>195</v>
      </c>
      <c r="G138" s="269"/>
      <c r="H138" s="269"/>
      <c r="I138" s="269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495</v>
      </c>
      <c r="G139" s="273"/>
      <c r="H139" s="273"/>
      <c r="I139" s="273"/>
      <c r="J139" s="185"/>
      <c r="K139" s="187">
        <v>4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16.5" customHeight="1">
      <c r="B140" s="36"/>
      <c r="C140" s="168" t="s">
        <v>203</v>
      </c>
      <c r="D140" s="168" t="s">
        <v>173</v>
      </c>
      <c r="E140" s="169" t="s">
        <v>332</v>
      </c>
      <c r="F140" s="264" t="s">
        <v>333</v>
      </c>
      <c r="G140" s="264"/>
      <c r="H140" s="264"/>
      <c r="I140" s="264"/>
      <c r="J140" s="170" t="s">
        <v>193</v>
      </c>
      <c r="K140" s="171">
        <v>0.5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0.10373</v>
      </c>
      <c r="Y140" s="174">
        <f>X140*K140</f>
        <v>5.1865000000000001E-2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334</v>
      </c>
    </row>
    <row r="141" spans="2:65" s="10" customFormat="1" ht="25.5" customHeight="1">
      <c r="B141" s="177"/>
      <c r="C141" s="178"/>
      <c r="D141" s="178"/>
      <c r="E141" s="179" t="s">
        <v>21</v>
      </c>
      <c r="F141" s="268" t="s">
        <v>335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1" customFormat="1" ht="16.5" customHeight="1">
      <c r="B142" s="184"/>
      <c r="C142" s="185"/>
      <c r="D142" s="185"/>
      <c r="E142" s="186" t="s">
        <v>21</v>
      </c>
      <c r="F142" s="272" t="s">
        <v>496</v>
      </c>
      <c r="G142" s="273"/>
      <c r="H142" s="273"/>
      <c r="I142" s="273"/>
      <c r="J142" s="185"/>
      <c r="K142" s="187">
        <v>0.5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90"/>
      <c r="AT142" s="191" t="s">
        <v>180</v>
      </c>
      <c r="AU142" s="191" t="s">
        <v>151</v>
      </c>
      <c r="AV142" s="11" t="s">
        <v>151</v>
      </c>
      <c r="AW142" s="11" t="s">
        <v>6</v>
      </c>
      <c r="AX142" s="11" t="s">
        <v>83</v>
      </c>
      <c r="AY142" s="191" t="s">
        <v>172</v>
      </c>
    </row>
    <row r="143" spans="2:65" s="9" customFormat="1" ht="29.85" customHeight="1">
      <c r="B143" s="157"/>
      <c r="C143" s="158"/>
      <c r="D143" s="167" t="s">
        <v>144</v>
      </c>
      <c r="E143" s="167"/>
      <c r="F143" s="167"/>
      <c r="G143" s="167"/>
      <c r="H143" s="167"/>
      <c r="I143" s="167"/>
      <c r="J143" s="167"/>
      <c r="K143" s="167"/>
      <c r="L143" s="167"/>
      <c r="M143" s="167"/>
      <c r="N143" s="280">
        <f>BK143</f>
        <v>0</v>
      </c>
      <c r="O143" s="281"/>
      <c r="P143" s="281"/>
      <c r="Q143" s="281"/>
      <c r="R143" s="160"/>
      <c r="T143" s="161"/>
      <c r="U143" s="158"/>
      <c r="V143" s="158"/>
      <c r="W143" s="162">
        <f>SUM(W144:W154)</f>
        <v>0</v>
      </c>
      <c r="X143" s="158"/>
      <c r="Y143" s="162">
        <f>SUM(Y144:Y154)</f>
        <v>5.1533820000000006</v>
      </c>
      <c r="Z143" s="158"/>
      <c r="AA143" s="163">
        <f>SUM(AA144:AA154)</f>
        <v>0</v>
      </c>
      <c r="AR143" s="164" t="s">
        <v>83</v>
      </c>
      <c r="AT143" s="165" t="s">
        <v>74</v>
      </c>
      <c r="AU143" s="165" t="s">
        <v>83</v>
      </c>
      <c r="AY143" s="164" t="s">
        <v>172</v>
      </c>
      <c r="BK143" s="166">
        <f>SUM(BK144:BK154)</f>
        <v>0</v>
      </c>
    </row>
    <row r="144" spans="2:65" s="1" customFormat="1" ht="16.5" customHeight="1">
      <c r="B144" s="36"/>
      <c r="C144" s="168" t="s">
        <v>209</v>
      </c>
      <c r="D144" s="168" t="s">
        <v>173</v>
      </c>
      <c r="E144" s="169" t="s">
        <v>336</v>
      </c>
      <c r="F144" s="264" t="s">
        <v>337</v>
      </c>
      <c r="G144" s="264"/>
      <c r="H144" s="264"/>
      <c r="I144" s="264"/>
      <c r="J144" s="170" t="s">
        <v>176</v>
      </c>
      <c r="K144" s="171">
        <v>33.700000000000003</v>
      </c>
      <c r="L144" s="265">
        <v>0</v>
      </c>
      <c r="M144" s="266"/>
      <c r="N144" s="267">
        <f>ROUND(L144*K144,3)</f>
        <v>0</v>
      </c>
      <c r="O144" s="267"/>
      <c r="P144" s="267"/>
      <c r="Q144" s="267"/>
      <c r="R144" s="38"/>
      <c r="T144" s="173" t="s">
        <v>21</v>
      </c>
      <c r="U144" s="45" t="s">
        <v>42</v>
      </c>
      <c r="V144" s="37"/>
      <c r="W144" s="174">
        <f>V144*K144</f>
        <v>0</v>
      </c>
      <c r="X144" s="174">
        <v>3.7859999999999998E-2</v>
      </c>
      <c r="Y144" s="174">
        <f>X144*K144</f>
        <v>1.275882</v>
      </c>
      <c r="Z144" s="174">
        <v>0</v>
      </c>
      <c r="AA144" s="175">
        <f>Z144*K144</f>
        <v>0</v>
      </c>
      <c r="AR144" s="20" t="s">
        <v>177</v>
      </c>
      <c r="AT144" s="20" t="s">
        <v>173</v>
      </c>
      <c r="AU144" s="20" t="s">
        <v>151</v>
      </c>
      <c r="AY144" s="20" t="s">
        <v>172</v>
      </c>
      <c r="BE144" s="111">
        <f>IF(U144="základná",N144,0)</f>
        <v>0</v>
      </c>
      <c r="BF144" s="111">
        <f>IF(U144="znížená",N144,0)</f>
        <v>0</v>
      </c>
      <c r="BG144" s="111">
        <f>IF(U144="zákl. prenesená",N144,0)</f>
        <v>0</v>
      </c>
      <c r="BH144" s="111">
        <f>IF(U144="zníž. prenesená",N144,0)</f>
        <v>0</v>
      </c>
      <c r="BI144" s="111">
        <f>IF(U144="nulová",N144,0)</f>
        <v>0</v>
      </c>
      <c r="BJ144" s="20" t="s">
        <v>151</v>
      </c>
      <c r="BK144" s="176">
        <f>ROUND(L144*K144,3)</f>
        <v>0</v>
      </c>
      <c r="BL144" s="20" t="s">
        <v>177</v>
      </c>
      <c r="BM144" s="20" t="s">
        <v>338</v>
      </c>
    </row>
    <row r="145" spans="2:65" s="10" customFormat="1" ht="25.5" customHeight="1">
      <c r="B145" s="177"/>
      <c r="C145" s="178"/>
      <c r="D145" s="178"/>
      <c r="E145" s="179" t="s">
        <v>21</v>
      </c>
      <c r="F145" s="268" t="s">
        <v>339</v>
      </c>
      <c r="G145" s="269"/>
      <c r="H145" s="269"/>
      <c r="I145" s="269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1" customFormat="1" ht="16.5" customHeight="1">
      <c r="B146" s="184"/>
      <c r="C146" s="185"/>
      <c r="D146" s="185"/>
      <c r="E146" s="186" t="s">
        <v>21</v>
      </c>
      <c r="F146" s="272" t="s">
        <v>497</v>
      </c>
      <c r="G146" s="273"/>
      <c r="H146" s="273"/>
      <c r="I146" s="273"/>
      <c r="J146" s="185"/>
      <c r="K146" s="187">
        <v>33.700000000000003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90"/>
      <c r="AT146" s="191" t="s">
        <v>180</v>
      </c>
      <c r="AU146" s="191" t="s">
        <v>151</v>
      </c>
      <c r="AV146" s="11" t="s">
        <v>151</v>
      </c>
      <c r="AW146" s="11" t="s">
        <v>6</v>
      </c>
      <c r="AX146" s="11" t="s">
        <v>83</v>
      </c>
      <c r="AY146" s="191" t="s">
        <v>172</v>
      </c>
    </row>
    <row r="147" spans="2:65" s="1" customFormat="1" ht="25.5" customHeight="1">
      <c r="B147" s="36"/>
      <c r="C147" s="168" t="s">
        <v>216</v>
      </c>
      <c r="D147" s="168" t="s">
        <v>173</v>
      </c>
      <c r="E147" s="169" t="s">
        <v>197</v>
      </c>
      <c r="F147" s="264" t="s">
        <v>198</v>
      </c>
      <c r="G147" s="264"/>
      <c r="H147" s="264"/>
      <c r="I147" s="264"/>
      <c r="J147" s="170" t="s">
        <v>176</v>
      </c>
      <c r="K147" s="171">
        <v>37.6</v>
      </c>
      <c r="L147" s="265">
        <v>0</v>
      </c>
      <c r="M147" s="266"/>
      <c r="N147" s="267">
        <f>ROUND(L147*K147,3)</f>
        <v>0</v>
      </c>
      <c r="O147" s="267"/>
      <c r="P147" s="267"/>
      <c r="Q147" s="267"/>
      <c r="R147" s="38"/>
      <c r="T147" s="173" t="s">
        <v>21</v>
      </c>
      <c r="U147" s="45" t="s">
        <v>42</v>
      </c>
      <c r="V147" s="37"/>
      <c r="W147" s="174">
        <f>V147*K147</f>
        <v>0</v>
      </c>
      <c r="X147" s="174">
        <v>8.2500000000000004E-2</v>
      </c>
      <c r="Y147" s="174">
        <f>X147*K147</f>
        <v>3.1020000000000003</v>
      </c>
      <c r="Z147" s="174">
        <v>0</v>
      </c>
      <c r="AA147" s="175">
        <f>Z147*K147</f>
        <v>0</v>
      </c>
      <c r="AR147" s="20" t="s">
        <v>177</v>
      </c>
      <c r="AT147" s="20" t="s">
        <v>173</v>
      </c>
      <c r="AU147" s="20" t="s">
        <v>151</v>
      </c>
      <c r="AY147" s="20" t="s">
        <v>172</v>
      </c>
      <c r="BE147" s="111">
        <f>IF(U147="základná",N147,0)</f>
        <v>0</v>
      </c>
      <c r="BF147" s="111">
        <f>IF(U147="znížená",N147,0)</f>
        <v>0</v>
      </c>
      <c r="BG147" s="111">
        <f>IF(U147="zákl. prenesená",N147,0)</f>
        <v>0</v>
      </c>
      <c r="BH147" s="111">
        <f>IF(U147="zníž. prenesená",N147,0)</f>
        <v>0</v>
      </c>
      <c r="BI147" s="111">
        <f>IF(U147="nulová",N147,0)</f>
        <v>0</v>
      </c>
      <c r="BJ147" s="20" t="s">
        <v>151</v>
      </c>
      <c r="BK147" s="176">
        <f>ROUND(L147*K147,3)</f>
        <v>0</v>
      </c>
      <c r="BL147" s="20" t="s">
        <v>177</v>
      </c>
      <c r="BM147" s="20" t="s">
        <v>199</v>
      </c>
    </row>
    <row r="148" spans="2:65" s="10" customFormat="1" ht="38.25" customHeight="1">
      <c r="B148" s="177"/>
      <c r="C148" s="178"/>
      <c r="D148" s="178"/>
      <c r="E148" s="179" t="s">
        <v>21</v>
      </c>
      <c r="F148" s="268" t="s">
        <v>200</v>
      </c>
      <c r="G148" s="269"/>
      <c r="H148" s="269"/>
      <c r="I148" s="269"/>
      <c r="J148" s="178"/>
      <c r="K148" s="179" t="s">
        <v>21</v>
      </c>
      <c r="L148" s="178"/>
      <c r="M148" s="178"/>
      <c r="N148" s="178"/>
      <c r="O148" s="178"/>
      <c r="P148" s="178"/>
      <c r="Q148" s="178"/>
      <c r="R148" s="180"/>
      <c r="T148" s="181"/>
      <c r="U148" s="178"/>
      <c r="V148" s="178"/>
      <c r="W148" s="178"/>
      <c r="X148" s="178"/>
      <c r="Y148" s="178"/>
      <c r="Z148" s="178"/>
      <c r="AA148" s="182"/>
      <c r="AT148" s="183" t="s">
        <v>180</v>
      </c>
      <c r="AU148" s="183" t="s">
        <v>151</v>
      </c>
      <c r="AV148" s="10" t="s">
        <v>83</v>
      </c>
      <c r="AW148" s="10" t="s">
        <v>6</v>
      </c>
      <c r="AX148" s="10" t="s">
        <v>75</v>
      </c>
      <c r="AY148" s="183" t="s">
        <v>172</v>
      </c>
    </row>
    <row r="149" spans="2:65" s="10" customFormat="1" ht="25.5" customHeight="1">
      <c r="B149" s="177"/>
      <c r="C149" s="178"/>
      <c r="D149" s="178"/>
      <c r="E149" s="179" t="s">
        <v>21</v>
      </c>
      <c r="F149" s="270" t="s">
        <v>201</v>
      </c>
      <c r="G149" s="271"/>
      <c r="H149" s="271"/>
      <c r="I149" s="271"/>
      <c r="J149" s="178"/>
      <c r="K149" s="179" t="s">
        <v>21</v>
      </c>
      <c r="L149" s="178"/>
      <c r="M149" s="178"/>
      <c r="N149" s="178"/>
      <c r="O149" s="178"/>
      <c r="P149" s="178"/>
      <c r="Q149" s="178"/>
      <c r="R149" s="180"/>
      <c r="T149" s="181"/>
      <c r="U149" s="178"/>
      <c r="V149" s="178"/>
      <c r="W149" s="178"/>
      <c r="X149" s="178"/>
      <c r="Y149" s="178"/>
      <c r="Z149" s="178"/>
      <c r="AA149" s="182"/>
      <c r="AT149" s="183" t="s">
        <v>180</v>
      </c>
      <c r="AU149" s="183" t="s">
        <v>151</v>
      </c>
      <c r="AV149" s="10" t="s">
        <v>83</v>
      </c>
      <c r="AW149" s="10" t="s">
        <v>6</v>
      </c>
      <c r="AX149" s="10" t="s">
        <v>75</v>
      </c>
      <c r="AY149" s="183" t="s">
        <v>172</v>
      </c>
    </row>
    <row r="150" spans="2:65" s="11" customFormat="1" ht="16.5" customHeight="1">
      <c r="B150" s="184"/>
      <c r="C150" s="185"/>
      <c r="D150" s="185"/>
      <c r="E150" s="186" t="s">
        <v>21</v>
      </c>
      <c r="F150" s="272" t="s">
        <v>498</v>
      </c>
      <c r="G150" s="273"/>
      <c r="H150" s="273"/>
      <c r="I150" s="273"/>
      <c r="J150" s="185"/>
      <c r="K150" s="187">
        <v>37.6</v>
      </c>
      <c r="L150" s="185"/>
      <c r="M150" s="185"/>
      <c r="N150" s="185"/>
      <c r="O150" s="185"/>
      <c r="P150" s="185"/>
      <c r="Q150" s="185"/>
      <c r="R150" s="188"/>
      <c r="T150" s="189"/>
      <c r="U150" s="185"/>
      <c r="V150" s="185"/>
      <c r="W150" s="185"/>
      <c r="X150" s="185"/>
      <c r="Y150" s="185"/>
      <c r="Z150" s="185"/>
      <c r="AA150" s="190"/>
      <c r="AT150" s="191" t="s">
        <v>180</v>
      </c>
      <c r="AU150" s="191" t="s">
        <v>151</v>
      </c>
      <c r="AV150" s="11" t="s">
        <v>151</v>
      </c>
      <c r="AW150" s="11" t="s">
        <v>6</v>
      </c>
      <c r="AX150" s="11" t="s">
        <v>83</v>
      </c>
      <c r="AY150" s="191" t="s">
        <v>172</v>
      </c>
    </row>
    <row r="151" spans="2:65" s="1" customFormat="1" ht="25.5" customHeight="1">
      <c r="B151" s="36"/>
      <c r="C151" s="168" t="s">
        <v>222</v>
      </c>
      <c r="D151" s="168" t="s">
        <v>173</v>
      </c>
      <c r="E151" s="169" t="s">
        <v>204</v>
      </c>
      <c r="F151" s="264" t="s">
        <v>205</v>
      </c>
      <c r="G151" s="264"/>
      <c r="H151" s="264"/>
      <c r="I151" s="264"/>
      <c r="J151" s="170" t="s">
        <v>176</v>
      </c>
      <c r="K151" s="171">
        <v>9.4</v>
      </c>
      <c r="L151" s="265">
        <v>0</v>
      </c>
      <c r="M151" s="266"/>
      <c r="N151" s="267">
        <f>ROUND(L151*K151,3)</f>
        <v>0</v>
      </c>
      <c r="O151" s="267"/>
      <c r="P151" s="267"/>
      <c r="Q151" s="267"/>
      <c r="R151" s="38"/>
      <c r="T151" s="173" t="s">
        <v>21</v>
      </c>
      <c r="U151" s="45" t="s">
        <v>42</v>
      </c>
      <c r="V151" s="37"/>
      <c r="W151" s="174">
        <f>V151*K151</f>
        <v>0</v>
      </c>
      <c r="X151" s="174">
        <v>8.2500000000000004E-2</v>
      </c>
      <c r="Y151" s="174">
        <f>X151*K151</f>
        <v>0.77550000000000008</v>
      </c>
      <c r="Z151" s="174">
        <v>0</v>
      </c>
      <c r="AA151" s="175">
        <f>Z151*K151</f>
        <v>0</v>
      </c>
      <c r="AR151" s="20" t="s">
        <v>177</v>
      </c>
      <c r="AT151" s="20" t="s">
        <v>173</v>
      </c>
      <c r="AU151" s="20" t="s">
        <v>151</v>
      </c>
      <c r="AY151" s="20" t="s">
        <v>172</v>
      </c>
      <c r="BE151" s="111">
        <f>IF(U151="základná",N151,0)</f>
        <v>0</v>
      </c>
      <c r="BF151" s="111">
        <f>IF(U151="znížená",N151,0)</f>
        <v>0</v>
      </c>
      <c r="BG151" s="111">
        <f>IF(U151="zákl. prenesená",N151,0)</f>
        <v>0</v>
      </c>
      <c r="BH151" s="111">
        <f>IF(U151="zníž. prenesená",N151,0)</f>
        <v>0</v>
      </c>
      <c r="BI151" s="111">
        <f>IF(U151="nulová",N151,0)</f>
        <v>0</v>
      </c>
      <c r="BJ151" s="20" t="s">
        <v>151</v>
      </c>
      <c r="BK151" s="176">
        <f>ROUND(L151*K151,3)</f>
        <v>0</v>
      </c>
      <c r="BL151" s="20" t="s">
        <v>177</v>
      </c>
      <c r="BM151" s="20" t="s">
        <v>206</v>
      </c>
    </row>
    <row r="152" spans="2:65" s="10" customFormat="1" ht="51" customHeight="1">
      <c r="B152" s="177"/>
      <c r="C152" s="178"/>
      <c r="D152" s="178"/>
      <c r="E152" s="179" t="s">
        <v>21</v>
      </c>
      <c r="F152" s="268" t="s">
        <v>207</v>
      </c>
      <c r="G152" s="269"/>
      <c r="H152" s="269"/>
      <c r="I152" s="269"/>
      <c r="J152" s="178"/>
      <c r="K152" s="179" t="s">
        <v>21</v>
      </c>
      <c r="L152" s="178"/>
      <c r="M152" s="178"/>
      <c r="N152" s="178"/>
      <c r="O152" s="178"/>
      <c r="P152" s="178"/>
      <c r="Q152" s="178"/>
      <c r="R152" s="180"/>
      <c r="T152" s="181"/>
      <c r="U152" s="178"/>
      <c r="V152" s="178"/>
      <c r="W152" s="178"/>
      <c r="X152" s="178"/>
      <c r="Y152" s="178"/>
      <c r="Z152" s="178"/>
      <c r="AA152" s="182"/>
      <c r="AT152" s="183" t="s">
        <v>180</v>
      </c>
      <c r="AU152" s="183" t="s">
        <v>151</v>
      </c>
      <c r="AV152" s="10" t="s">
        <v>83</v>
      </c>
      <c r="AW152" s="10" t="s">
        <v>6</v>
      </c>
      <c r="AX152" s="10" t="s">
        <v>75</v>
      </c>
      <c r="AY152" s="183" t="s">
        <v>172</v>
      </c>
    </row>
    <row r="153" spans="2:65" s="10" customFormat="1" ht="25.5" customHeight="1">
      <c r="B153" s="177"/>
      <c r="C153" s="178"/>
      <c r="D153" s="178"/>
      <c r="E153" s="179" t="s">
        <v>21</v>
      </c>
      <c r="F153" s="270" t="s">
        <v>201</v>
      </c>
      <c r="G153" s="271"/>
      <c r="H153" s="271"/>
      <c r="I153" s="271"/>
      <c r="J153" s="178"/>
      <c r="K153" s="179" t="s">
        <v>21</v>
      </c>
      <c r="L153" s="178"/>
      <c r="M153" s="178"/>
      <c r="N153" s="178"/>
      <c r="O153" s="178"/>
      <c r="P153" s="178"/>
      <c r="Q153" s="178"/>
      <c r="R153" s="180"/>
      <c r="T153" s="181"/>
      <c r="U153" s="178"/>
      <c r="V153" s="178"/>
      <c r="W153" s="178"/>
      <c r="X153" s="178"/>
      <c r="Y153" s="178"/>
      <c r="Z153" s="178"/>
      <c r="AA153" s="182"/>
      <c r="AT153" s="183" t="s">
        <v>180</v>
      </c>
      <c r="AU153" s="183" t="s">
        <v>151</v>
      </c>
      <c r="AV153" s="10" t="s">
        <v>83</v>
      </c>
      <c r="AW153" s="10" t="s">
        <v>6</v>
      </c>
      <c r="AX153" s="10" t="s">
        <v>75</v>
      </c>
      <c r="AY153" s="183" t="s">
        <v>172</v>
      </c>
    </row>
    <row r="154" spans="2:65" s="11" customFormat="1" ht="16.5" customHeight="1">
      <c r="B154" s="184"/>
      <c r="C154" s="185"/>
      <c r="D154" s="185"/>
      <c r="E154" s="186" t="s">
        <v>21</v>
      </c>
      <c r="F154" s="272" t="s">
        <v>432</v>
      </c>
      <c r="G154" s="273"/>
      <c r="H154" s="273"/>
      <c r="I154" s="273"/>
      <c r="J154" s="185"/>
      <c r="K154" s="187">
        <v>9.4</v>
      </c>
      <c r="L154" s="185"/>
      <c r="M154" s="185"/>
      <c r="N154" s="185"/>
      <c r="O154" s="185"/>
      <c r="P154" s="185"/>
      <c r="Q154" s="185"/>
      <c r="R154" s="188"/>
      <c r="T154" s="189"/>
      <c r="U154" s="185"/>
      <c r="V154" s="185"/>
      <c r="W154" s="185"/>
      <c r="X154" s="185"/>
      <c r="Y154" s="185"/>
      <c r="Z154" s="185"/>
      <c r="AA154" s="190"/>
      <c r="AT154" s="191" t="s">
        <v>180</v>
      </c>
      <c r="AU154" s="191" t="s">
        <v>151</v>
      </c>
      <c r="AV154" s="11" t="s">
        <v>151</v>
      </c>
      <c r="AW154" s="11" t="s">
        <v>6</v>
      </c>
      <c r="AX154" s="11" t="s">
        <v>83</v>
      </c>
      <c r="AY154" s="191" t="s">
        <v>172</v>
      </c>
    </row>
    <row r="155" spans="2:65" s="9" customFormat="1" ht="29.85" customHeight="1">
      <c r="B155" s="157"/>
      <c r="C155" s="158"/>
      <c r="D155" s="167" t="s">
        <v>145</v>
      </c>
      <c r="E155" s="167"/>
      <c r="F155" s="167"/>
      <c r="G155" s="167"/>
      <c r="H155" s="167"/>
      <c r="I155" s="167"/>
      <c r="J155" s="167"/>
      <c r="K155" s="167"/>
      <c r="L155" s="167"/>
      <c r="M155" s="167"/>
      <c r="N155" s="280">
        <f>BK155</f>
        <v>0</v>
      </c>
      <c r="O155" s="281"/>
      <c r="P155" s="281"/>
      <c r="Q155" s="281"/>
      <c r="R155" s="160"/>
      <c r="T155" s="161"/>
      <c r="U155" s="158"/>
      <c r="V155" s="158"/>
      <c r="W155" s="162">
        <f>SUM(W156:W177)</f>
        <v>0</v>
      </c>
      <c r="X155" s="158"/>
      <c r="Y155" s="162">
        <f>SUM(Y156:Y177)</f>
        <v>105.86206100000001</v>
      </c>
      <c r="Z155" s="158"/>
      <c r="AA155" s="163">
        <f>SUM(AA156:AA177)</f>
        <v>3.7333999999999996</v>
      </c>
      <c r="AR155" s="164" t="s">
        <v>83</v>
      </c>
      <c r="AT155" s="165" t="s">
        <v>74</v>
      </c>
      <c r="AU155" s="165" t="s">
        <v>83</v>
      </c>
      <c r="AY155" s="164" t="s">
        <v>172</v>
      </c>
      <c r="BK155" s="166">
        <f>SUM(BK156:BK177)</f>
        <v>0</v>
      </c>
    </row>
    <row r="156" spans="2:65" s="1" customFormat="1" ht="16.5" customHeight="1">
      <c r="B156" s="36"/>
      <c r="C156" s="168" t="s">
        <v>228</v>
      </c>
      <c r="D156" s="168" t="s">
        <v>173</v>
      </c>
      <c r="E156" s="169" t="s">
        <v>346</v>
      </c>
      <c r="F156" s="264" t="s">
        <v>347</v>
      </c>
      <c r="G156" s="264"/>
      <c r="H156" s="264"/>
      <c r="I156" s="264"/>
      <c r="J156" s="170" t="s">
        <v>185</v>
      </c>
      <c r="K156" s="171">
        <v>29</v>
      </c>
      <c r="L156" s="265">
        <v>0</v>
      </c>
      <c r="M156" s="266"/>
      <c r="N156" s="267">
        <f>ROUND(L156*K156,3)</f>
        <v>0</v>
      </c>
      <c r="O156" s="267"/>
      <c r="P156" s="267"/>
      <c r="Q156" s="267"/>
      <c r="R156" s="38"/>
      <c r="T156" s="173" t="s">
        <v>21</v>
      </c>
      <c r="U156" s="45" t="s">
        <v>42</v>
      </c>
      <c r="V156" s="37"/>
      <c r="W156" s="174">
        <f>V156*K156</f>
        <v>0</v>
      </c>
      <c r="X156" s="174">
        <v>7.0999999999999994E-2</v>
      </c>
      <c r="Y156" s="174">
        <f>X156*K156</f>
        <v>2.0589999999999997</v>
      </c>
      <c r="Z156" s="174">
        <v>0</v>
      </c>
      <c r="AA156" s="175">
        <f>Z156*K156</f>
        <v>0</v>
      </c>
      <c r="AR156" s="20" t="s">
        <v>177</v>
      </c>
      <c r="AT156" s="20" t="s">
        <v>173</v>
      </c>
      <c r="AU156" s="20" t="s">
        <v>151</v>
      </c>
      <c r="AY156" s="20" t="s">
        <v>172</v>
      </c>
      <c r="BE156" s="111">
        <f>IF(U156="základná",N156,0)</f>
        <v>0</v>
      </c>
      <c r="BF156" s="111">
        <f>IF(U156="znížená",N156,0)</f>
        <v>0</v>
      </c>
      <c r="BG156" s="111">
        <f>IF(U156="zákl. prenesená",N156,0)</f>
        <v>0</v>
      </c>
      <c r="BH156" s="111">
        <f>IF(U156="zníž. prenesená",N156,0)</f>
        <v>0</v>
      </c>
      <c r="BI156" s="111">
        <f>IF(U156="nulová",N156,0)</f>
        <v>0</v>
      </c>
      <c r="BJ156" s="20" t="s">
        <v>151</v>
      </c>
      <c r="BK156" s="176">
        <f>ROUND(L156*K156,3)</f>
        <v>0</v>
      </c>
      <c r="BL156" s="20" t="s">
        <v>177</v>
      </c>
      <c r="BM156" s="20" t="s">
        <v>348</v>
      </c>
    </row>
    <row r="157" spans="2:65" s="10" customFormat="1" ht="51" customHeight="1">
      <c r="B157" s="177"/>
      <c r="C157" s="178"/>
      <c r="D157" s="178"/>
      <c r="E157" s="179" t="s">
        <v>21</v>
      </c>
      <c r="F157" s="268" t="s">
        <v>349</v>
      </c>
      <c r="G157" s="269"/>
      <c r="H157" s="269"/>
      <c r="I157" s="269"/>
      <c r="J157" s="178"/>
      <c r="K157" s="179" t="s">
        <v>21</v>
      </c>
      <c r="L157" s="178"/>
      <c r="M157" s="178"/>
      <c r="N157" s="178"/>
      <c r="O157" s="178"/>
      <c r="P157" s="178"/>
      <c r="Q157" s="178"/>
      <c r="R157" s="180"/>
      <c r="T157" s="181"/>
      <c r="U157" s="178"/>
      <c r="V157" s="178"/>
      <c r="W157" s="178"/>
      <c r="X157" s="178"/>
      <c r="Y157" s="178"/>
      <c r="Z157" s="178"/>
      <c r="AA157" s="182"/>
      <c r="AT157" s="183" t="s">
        <v>180</v>
      </c>
      <c r="AU157" s="183" t="s">
        <v>151</v>
      </c>
      <c r="AV157" s="10" t="s">
        <v>83</v>
      </c>
      <c r="AW157" s="10" t="s">
        <v>6</v>
      </c>
      <c r="AX157" s="10" t="s">
        <v>75</v>
      </c>
      <c r="AY157" s="183" t="s">
        <v>172</v>
      </c>
    </row>
    <row r="158" spans="2:65" s="10" customFormat="1" ht="25.5" customHeight="1">
      <c r="B158" s="177"/>
      <c r="C158" s="178"/>
      <c r="D158" s="178"/>
      <c r="E158" s="179" t="s">
        <v>21</v>
      </c>
      <c r="F158" s="270" t="s">
        <v>350</v>
      </c>
      <c r="G158" s="271"/>
      <c r="H158" s="271"/>
      <c r="I158" s="271"/>
      <c r="J158" s="178"/>
      <c r="K158" s="179" t="s">
        <v>21</v>
      </c>
      <c r="L158" s="178"/>
      <c r="M158" s="178"/>
      <c r="N158" s="178"/>
      <c r="O158" s="178"/>
      <c r="P158" s="178"/>
      <c r="Q158" s="178"/>
      <c r="R158" s="180"/>
      <c r="T158" s="181"/>
      <c r="U158" s="178"/>
      <c r="V158" s="178"/>
      <c r="W158" s="178"/>
      <c r="X158" s="178"/>
      <c r="Y158" s="178"/>
      <c r="Z158" s="178"/>
      <c r="AA158" s="182"/>
      <c r="AT158" s="183" t="s">
        <v>180</v>
      </c>
      <c r="AU158" s="183" t="s">
        <v>151</v>
      </c>
      <c r="AV158" s="10" t="s">
        <v>83</v>
      </c>
      <c r="AW158" s="10" t="s">
        <v>6</v>
      </c>
      <c r="AX158" s="10" t="s">
        <v>75</v>
      </c>
      <c r="AY158" s="183" t="s">
        <v>172</v>
      </c>
    </row>
    <row r="159" spans="2:65" s="11" customFormat="1" ht="16.5" customHeight="1">
      <c r="B159" s="184"/>
      <c r="C159" s="185"/>
      <c r="D159" s="185"/>
      <c r="E159" s="186" t="s">
        <v>21</v>
      </c>
      <c r="F159" s="272" t="s">
        <v>499</v>
      </c>
      <c r="G159" s="273"/>
      <c r="H159" s="273"/>
      <c r="I159" s="273"/>
      <c r="J159" s="185"/>
      <c r="K159" s="187">
        <v>29</v>
      </c>
      <c r="L159" s="185"/>
      <c r="M159" s="185"/>
      <c r="N159" s="185"/>
      <c r="O159" s="185"/>
      <c r="P159" s="185"/>
      <c r="Q159" s="185"/>
      <c r="R159" s="188"/>
      <c r="T159" s="189"/>
      <c r="U159" s="185"/>
      <c r="V159" s="185"/>
      <c r="W159" s="185"/>
      <c r="X159" s="185"/>
      <c r="Y159" s="185"/>
      <c r="Z159" s="185"/>
      <c r="AA159" s="190"/>
      <c r="AT159" s="191" t="s">
        <v>180</v>
      </c>
      <c r="AU159" s="191" t="s">
        <v>151</v>
      </c>
      <c r="AV159" s="11" t="s">
        <v>151</v>
      </c>
      <c r="AW159" s="11" t="s">
        <v>6</v>
      </c>
      <c r="AX159" s="11" t="s">
        <v>83</v>
      </c>
      <c r="AY159" s="191" t="s">
        <v>172</v>
      </c>
    </row>
    <row r="160" spans="2:65" s="1" customFormat="1" ht="25.5" customHeight="1">
      <c r="B160" s="36"/>
      <c r="C160" s="168" t="s">
        <v>234</v>
      </c>
      <c r="D160" s="168" t="s">
        <v>173</v>
      </c>
      <c r="E160" s="169" t="s">
        <v>223</v>
      </c>
      <c r="F160" s="264" t="s">
        <v>224</v>
      </c>
      <c r="G160" s="264"/>
      <c r="H160" s="264"/>
      <c r="I160" s="264"/>
      <c r="J160" s="170" t="s">
        <v>225</v>
      </c>
      <c r="K160" s="171">
        <v>2</v>
      </c>
      <c r="L160" s="265">
        <v>0</v>
      </c>
      <c r="M160" s="266"/>
      <c r="N160" s="267">
        <f>ROUND(L160*K160,3)</f>
        <v>0</v>
      </c>
      <c r="O160" s="267"/>
      <c r="P160" s="267"/>
      <c r="Q160" s="267"/>
      <c r="R160" s="38"/>
      <c r="T160" s="173" t="s">
        <v>21</v>
      </c>
      <c r="U160" s="45" t="s">
        <v>42</v>
      </c>
      <c r="V160" s="37"/>
      <c r="W160" s="174">
        <f>V160*K160</f>
        <v>0</v>
      </c>
      <c r="X160" s="174">
        <v>7.7670000000000003E-2</v>
      </c>
      <c r="Y160" s="174">
        <f>X160*K160</f>
        <v>0.15534000000000001</v>
      </c>
      <c r="Z160" s="174">
        <v>0</v>
      </c>
      <c r="AA160" s="175">
        <f>Z160*K160</f>
        <v>0</v>
      </c>
      <c r="AR160" s="20" t="s">
        <v>177</v>
      </c>
      <c r="AT160" s="20" t="s">
        <v>173</v>
      </c>
      <c r="AU160" s="20" t="s">
        <v>151</v>
      </c>
      <c r="AY160" s="20" t="s">
        <v>172</v>
      </c>
      <c r="BE160" s="111">
        <f>IF(U160="základná",N160,0)</f>
        <v>0</v>
      </c>
      <c r="BF160" s="111">
        <f>IF(U160="znížená",N160,0)</f>
        <v>0</v>
      </c>
      <c r="BG160" s="111">
        <f>IF(U160="zákl. prenesená",N160,0)</f>
        <v>0</v>
      </c>
      <c r="BH160" s="111">
        <f>IF(U160="zníž. prenesená",N160,0)</f>
        <v>0</v>
      </c>
      <c r="BI160" s="111">
        <f>IF(U160="nulová",N160,0)</f>
        <v>0</v>
      </c>
      <c r="BJ160" s="20" t="s">
        <v>151</v>
      </c>
      <c r="BK160" s="176">
        <f>ROUND(L160*K160,3)</f>
        <v>0</v>
      </c>
      <c r="BL160" s="20" t="s">
        <v>177</v>
      </c>
      <c r="BM160" s="20" t="s">
        <v>226</v>
      </c>
    </row>
    <row r="161" spans="2:65" s="11" customFormat="1" ht="16.5" customHeight="1">
      <c r="B161" s="184"/>
      <c r="C161" s="185"/>
      <c r="D161" s="185"/>
      <c r="E161" s="186" t="s">
        <v>21</v>
      </c>
      <c r="F161" s="274" t="s">
        <v>227</v>
      </c>
      <c r="G161" s="275"/>
      <c r="H161" s="275"/>
      <c r="I161" s="275"/>
      <c r="J161" s="185"/>
      <c r="K161" s="187">
        <v>2</v>
      </c>
      <c r="L161" s="185"/>
      <c r="M161" s="185"/>
      <c r="N161" s="185"/>
      <c r="O161" s="185"/>
      <c r="P161" s="185"/>
      <c r="Q161" s="185"/>
      <c r="R161" s="188"/>
      <c r="T161" s="189"/>
      <c r="U161" s="185"/>
      <c r="V161" s="185"/>
      <c r="W161" s="185"/>
      <c r="X161" s="185"/>
      <c r="Y161" s="185"/>
      <c r="Z161" s="185"/>
      <c r="AA161" s="190"/>
      <c r="AT161" s="191" t="s">
        <v>180</v>
      </c>
      <c r="AU161" s="191" t="s">
        <v>151</v>
      </c>
      <c r="AV161" s="11" t="s">
        <v>151</v>
      </c>
      <c r="AW161" s="11" t="s">
        <v>6</v>
      </c>
      <c r="AX161" s="11" t="s">
        <v>83</v>
      </c>
      <c r="AY161" s="191" t="s">
        <v>172</v>
      </c>
    </row>
    <row r="162" spans="2:65" s="1" customFormat="1" ht="38.25" customHeight="1">
      <c r="B162" s="36"/>
      <c r="C162" s="168" t="s">
        <v>240</v>
      </c>
      <c r="D162" s="168" t="s">
        <v>173</v>
      </c>
      <c r="E162" s="169" t="s">
        <v>359</v>
      </c>
      <c r="F162" s="264" t="s">
        <v>360</v>
      </c>
      <c r="G162" s="264"/>
      <c r="H162" s="264"/>
      <c r="I162" s="264"/>
      <c r="J162" s="170" t="s">
        <v>185</v>
      </c>
      <c r="K162" s="171">
        <v>37.9</v>
      </c>
      <c r="L162" s="265">
        <v>0</v>
      </c>
      <c r="M162" s="266"/>
      <c r="N162" s="267">
        <f>ROUND(L162*K162,3)</f>
        <v>0</v>
      </c>
      <c r="O162" s="267"/>
      <c r="P162" s="267"/>
      <c r="Q162" s="267"/>
      <c r="R162" s="38"/>
      <c r="T162" s="173" t="s">
        <v>21</v>
      </c>
      <c r="U162" s="45" t="s">
        <v>42</v>
      </c>
      <c r="V162" s="37"/>
      <c r="W162" s="174">
        <f>V162*K162</f>
        <v>0</v>
      </c>
      <c r="X162" s="174">
        <v>3.5009999999999999E-2</v>
      </c>
      <c r="Y162" s="174">
        <f>X162*K162</f>
        <v>1.3268789999999999</v>
      </c>
      <c r="Z162" s="174">
        <v>0</v>
      </c>
      <c r="AA162" s="175">
        <f>Z162*K162</f>
        <v>0</v>
      </c>
      <c r="AR162" s="20" t="s">
        <v>177</v>
      </c>
      <c r="AT162" s="20" t="s">
        <v>173</v>
      </c>
      <c r="AU162" s="20" t="s">
        <v>151</v>
      </c>
      <c r="AY162" s="20" t="s">
        <v>172</v>
      </c>
      <c r="BE162" s="111">
        <f>IF(U162="základná",N162,0)</f>
        <v>0</v>
      </c>
      <c r="BF162" s="111">
        <f>IF(U162="znížená",N162,0)</f>
        <v>0</v>
      </c>
      <c r="BG162" s="111">
        <f>IF(U162="zákl. prenesená",N162,0)</f>
        <v>0</v>
      </c>
      <c r="BH162" s="111">
        <f>IF(U162="zníž. prenesená",N162,0)</f>
        <v>0</v>
      </c>
      <c r="BI162" s="111">
        <f>IF(U162="nulová",N162,0)</f>
        <v>0</v>
      </c>
      <c r="BJ162" s="20" t="s">
        <v>151</v>
      </c>
      <c r="BK162" s="176">
        <f>ROUND(L162*K162,3)</f>
        <v>0</v>
      </c>
      <c r="BL162" s="20" t="s">
        <v>177</v>
      </c>
      <c r="BM162" s="20" t="s">
        <v>361</v>
      </c>
    </row>
    <row r="163" spans="2:65" s="1" customFormat="1" ht="16.5" customHeight="1">
      <c r="B163" s="36"/>
      <c r="C163" s="168" t="s">
        <v>246</v>
      </c>
      <c r="D163" s="168" t="s">
        <v>173</v>
      </c>
      <c r="E163" s="169" t="s">
        <v>363</v>
      </c>
      <c r="F163" s="264" t="s">
        <v>364</v>
      </c>
      <c r="G163" s="264"/>
      <c r="H163" s="264"/>
      <c r="I163" s="264"/>
      <c r="J163" s="170" t="s">
        <v>185</v>
      </c>
      <c r="K163" s="171">
        <v>12.1</v>
      </c>
      <c r="L163" s="265">
        <v>0</v>
      </c>
      <c r="M163" s="266"/>
      <c r="N163" s="267">
        <f>ROUND(L163*K163,3)</f>
        <v>0</v>
      </c>
      <c r="O163" s="267"/>
      <c r="P163" s="267"/>
      <c r="Q163" s="267"/>
      <c r="R163" s="38"/>
      <c r="T163" s="173" t="s">
        <v>21</v>
      </c>
      <c r="U163" s="45" t="s">
        <v>42</v>
      </c>
      <c r="V163" s="37"/>
      <c r="W163" s="174">
        <f>V163*K163</f>
        <v>0</v>
      </c>
      <c r="X163" s="174">
        <v>1.1900000000000001E-3</v>
      </c>
      <c r="Y163" s="174">
        <f>X163*K163</f>
        <v>1.4399E-2</v>
      </c>
      <c r="Z163" s="174">
        <v>0</v>
      </c>
      <c r="AA163" s="175">
        <f>Z163*K163</f>
        <v>0</v>
      </c>
      <c r="AR163" s="20" t="s">
        <v>177</v>
      </c>
      <c r="AT163" s="20" t="s">
        <v>173</v>
      </c>
      <c r="AU163" s="20" t="s">
        <v>151</v>
      </c>
      <c r="AY163" s="20" t="s">
        <v>172</v>
      </c>
      <c r="BE163" s="111">
        <f>IF(U163="základná",N163,0)</f>
        <v>0</v>
      </c>
      <c r="BF163" s="111">
        <f>IF(U163="znížená",N163,0)</f>
        <v>0</v>
      </c>
      <c r="BG163" s="111">
        <f>IF(U163="zákl. prenesená",N163,0)</f>
        <v>0</v>
      </c>
      <c r="BH163" s="111">
        <f>IF(U163="zníž. prenesená",N163,0)</f>
        <v>0</v>
      </c>
      <c r="BI163" s="111">
        <f>IF(U163="nulová",N163,0)</f>
        <v>0</v>
      </c>
      <c r="BJ163" s="20" t="s">
        <v>151</v>
      </c>
      <c r="BK163" s="176">
        <f>ROUND(L163*K163,3)</f>
        <v>0</v>
      </c>
      <c r="BL163" s="20" t="s">
        <v>177</v>
      </c>
      <c r="BM163" s="20" t="s">
        <v>365</v>
      </c>
    </row>
    <row r="164" spans="2:65" s="10" customFormat="1" ht="38.25" customHeight="1">
      <c r="B164" s="177"/>
      <c r="C164" s="178"/>
      <c r="D164" s="178"/>
      <c r="E164" s="179" t="s">
        <v>21</v>
      </c>
      <c r="F164" s="268" t="s">
        <v>366</v>
      </c>
      <c r="G164" s="269"/>
      <c r="H164" s="269"/>
      <c r="I164" s="269"/>
      <c r="J164" s="178"/>
      <c r="K164" s="179" t="s">
        <v>21</v>
      </c>
      <c r="L164" s="178"/>
      <c r="M164" s="178"/>
      <c r="N164" s="178"/>
      <c r="O164" s="178"/>
      <c r="P164" s="178"/>
      <c r="Q164" s="178"/>
      <c r="R164" s="180"/>
      <c r="T164" s="181"/>
      <c r="U164" s="178"/>
      <c r="V164" s="178"/>
      <c r="W164" s="178"/>
      <c r="X164" s="178"/>
      <c r="Y164" s="178"/>
      <c r="Z164" s="178"/>
      <c r="AA164" s="182"/>
      <c r="AT164" s="183" t="s">
        <v>180</v>
      </c>
      <c r="AU164" s="183" t="s">
        <v>151</v>
      </c>
      <c r="AV164" s="10" t="s">
        <v>83</v>
      </c>
      <c r="AW164" s="10" t="s">
        <v>6</v>
      </c>
      <c r="AX164" s="10" t="s">
        <v>75</v>
      </c>
      <c r="AY164" s="183" t="s">
        <v>172</v>
      </c>
    </row>
    <row r="165" spans="2:65" s="11" customFormat="1" ht="16.5" customHeight="1">
      <c r="B165" s="184"/>
      <c r="C165" s="185"/>
      <c r="D165" s="185"/>
      <c r="E165" s="186" t="s">
        <v>21</v>
      </c>
      <c r="F165" s="272" t="s">
        <v>500</v>
      </c>
      <c r="G165" s="273"/>
      <c r="H165" s="273"/>
      <c r="I165" s="273"/>
      <c r="J165" s="185"/>
      <c r="K165" s="187">
        <v>12.1</v>
      </c>
      <c r="L165" s="185"/>
      <c r="M165" s="185"/>
      <c r="N165" s="185"/>
      <c r="O165" s="185"/>
      <c r="P165" s="185"/>
      <c r="Q165" s="185"/>
      <c r="R165" s="188"/>
      <c r="T165" s="189"/>
      <c r="U165" s="185"/>
      <c r="V165" s="185"/>
      <c r="W165" s="185"/>
      <c r="X165" s="185"/>
      <c r="Y165" s="185"/>
      <c r="Z165" s="185"/>
      <c r="AA165" s="190"/>
      <c r="AT165" s="191" t="s">
        <v>180</v>
      </c>
      <c r="AU165" s="191" t="s">
        <v>151</v>
      </c>
      <c r="AV165" s="11" t="s">
        <v>151</v>
      </c>
      <c r="AW165" s="11" t="s">
        <v>6</v>
      </c>
      <c r="AX165" s="11" t="s">
        <v>83</v>
      </c>
      <c r="AY165" s="191" t="s">
        <v>172</v>
      </c>
    </row>
    <row r="166" spans="2:65" s="1" customFormat="1" ht="16.5" customHeight="1">
      <c r="B166" s="36"/>
      <c r="C166" s="168" t="s">
        <v>253</v>
      </c>
      <c r="D166" s="168" t="s">
        <v>173</v>
      </c>
      <c r="E166" s="169" t="s">
        <v>368</v>
      </c>
      <c r="F166" s="264" t="s">
        <v>369</v>
      </c>
      <c r="G166" s="264"/>
      <c r="H166" s="264"/>
      <c r="I166" s="264"/>
      <c r="J166" s="170" t="s">
        <v>185</v>
      </c>
      <c r="K166" s="171">
        <v>37.9</v>
      </c>
      <c r="L166" s="265">
        <v>0</v>
      </c>
      <c r="M166" s="266"/>
      <c r="N166" s="267">
        <f>ROUND(L166*K166,3)</f>
        <v>0</v>
      </c>
      <c r="O166" s="267"/>
      <c r="P166" s="267"/>
      <c r="Q166" s="267"/>
      <c r="R166" s="38"/>
      <c r="T166" s="173" t="s">
        <v>21</v>
      </c>
      <c r="U166" s="45" t="s">
        <v>42</v>
      </c>
      <c r="V166" s="37"/>
      <c r="W166" s="174">
        <f>V166*K166</f>
        <v>0</v>
      </c>
      <c r="X166" s="174">
        <v>1.7000000000000001E-4</v>
      </c>
      <c r="Y166" s="174">
        <f>X166*K166</f>
        <v>6.4429999999999999E-3</v>
      </c>
      <c r="Z166" s="174">
        <v>0</v>
      </c>
      <c r="AA166" s="175">
        <f>Z166*K166</f>
        <v>0</v>
      </c>
      <c r="AR166" s="20" t="s">
        <v>177</v>
      </c>
      <c r="AT166" s="20" t="s">
        <v>173</v>
      </c>
      <c r="AU166" s="20" t="s">
        <v>151</v>
      </c>
      <c r="AY166" s="20" t="s">
        <v>172</v>
      </c>
      <c r="BE166" s="111">
        <f>IF(U166="základná",N166,0)</f>
        <v>0</v>
      </c>
      <c r="BF166" s="111">
        <f>IF(U166="znížená",N166,0)</f>
        <v>0</v>
      </c>
      <c r="BG166" s="111">
        <f>IF(U166="zákl. prenesená",N166,0)</f>
        <v>0</v>
      </c>
      <c r="BH166" s="111">
        <f>IF(U166="zníž. prenesená",N166,0)</f>
        <v>0</v>
      </c>
      <c r="BI166" s="111">
        <f>IF(U166="nulová",N166,0)</f>
        <v>0</v>
      </c>
      <c r="BJ166" s="20" t="s">
        <v>151</v>
      </c>
      <c r="BK166" s="176">
        <f>ROUND(L166*K166,3)</f>
        <v>0</v>
      </c>
      <c r="BL166" s="20" t="s">
        <v>177</v>
      </c>
      <c r="BM166" s="20" t="s">
        <v>370</v>
      </c>
    </row>
    <row r="167" spans="2:65" s="10" customFormat="1" ht="16.5" customHeight="1">
      <c r="B167" s="177"/>
      <c r="C167" s="178"/>
      <c r="D167" s="178"/>
      <c r="E167" s="179" t="s">
        <v>21</v>
      </c>
      <c r="F167" s="268" t="s">
        <v>501</v>
      </c>
      <c r="G167" s="269"/>
      <c r="H167" s="269"/>
      <c r="I167" s="269"/>
      <c r="J167" s="178"/>
      <c r="K167" s="179" t="s">
        <v>21</v>
      </c>
      <c r="L167" s="178"/>
      <c r="M167" s="178"/>
      <c r="N167" s="178"/>
      <c r="O167" s="178"/>
      <c r="P167" s="178"/>
      <c r="Q167" s="178"/>
      <c r="R167" s="180"/>
      <c r="T167" s="181"/>
      <c r="U167" s="178"/>
      <c r="V167" s="178"/>
      <c r="W167" s="178"/>
      <c r="X167" s="178"/>
      <c r="Y167" s="178"/>
      <c r="Z167" s="178"/>
      <c r="AA167" s="182"/>
      <c r="AT167" s="183" t="s">
        <v>180</v>
      </c>
      <c r="AU167" s="183" t="s">
        <v>151</v>
      </c>
      <c r="AV167" s="10" t="s">
        <v>83</v>
      </c>
      <c r="AW167" s="10" t="s">
        <v>6</v>
      </c>
      <c r="AX167" s="10" t="s">
        <v>75</v>
      </c>
      <c r="AY167" s="183" t="s">
        <v>172</v>
      </c>
    </row>
    <row r="168" spans="2:65" s="11" customFormat="1" ht="16.5" customHeight="1">
      <c r="B168" s="184"/>
      <c r="C168" s="185"/>
      <c r="D168" s="185"/>
      <c r="E168" s="186" t="s">
        <v>21</v>
      </c>
      <c r="F168" s="272" t="s">
        <v>502</v>
      </c>
      <c r="G168" s="273"/>
      <c r="H168" s="273"/>
      <c r="I168" s="273"/>
      <c r="J168" s="185"/>
      <c r="K168" s="187">
        <v>37.9</v>
      </c>
      <c r="L168" s="185"/>
      <c r="M168" s="185"/>
      <c r="N168" s="185"/>
      <c r="O168" s="185"/>
      <c r="P168" s="185"/>
      <c r="Q168" s="185"/>
      <c r="R168" s="188"/>
      <c r="T168" s="189"/>
      <c r="U168" s="185"/>
      <c r="V168" s="185"/>
      <c r="W168" s="185"/>
      <c r="X168" s="185"/>
      <c r="Y168" s="185"/>
      <c r="Z168" s="185"/>
      <c r="AA168" s="190"/>
      <c r="AT168" s="191" t="s">
        <v>180</v>
      </c>
      <c r="AU168" s="191" t="s">
        <v>151</v>
      </c>
      <c r="AV168" s="11" t="s">
        <v>151</v>
      </c>
      <c r="AW168" s="11" t="s">
        <v>6</v>
      </c>
      <c r="AX168" s="11" t="s">
        <v>83</v>
      </c>
      <c r="AY168" s="191" t="s">
        <v>172</v>
      </c>
    </row>
    <row r="169" spans="2:65" s="1" customFormat="1" ht="16.5" customHeight="1">
      <c r="B169" s="36"/>
      <c r="C169" s="168" t="s">
        <v>258</v>
      </c>
      <c r="D169" s="168" t="s">
        <v>173</v>
      </c>
      <c r="E169" s="169" t="s">
        <v>235</v>
      </c>
      <c r="F169" s="264" t="s">
        <v>236</v>
      </c>
      <c r="G169" s="264"/>
      <c r="H169" s="264"/>
      <c r="I169" s="264"/>
      <c r="J169" s="170" t="s">
        <v>176</v>
      </c>
      <c r="K169" s="171">
        <v>68.2</v>
      </c>
      <c r="L169" s="265">
        <v>0</v>
      </c>
      <c r="M169" s="266"/>
      <c r="N169" s="267">
        <f>ROUND(L169*K169,3)</f>
        <v>0</v>
      </c>
      <c r="O169" s="267"/>
      <c r="P169" s="267"/>
      <c r="Q169" s="267"/>
      <c r="R169" s="38"/>
      <c r="T169" s="173" t="s">
        <v>21</v>
      </c>
      <c r="U169" s="45" t="s">
        <v>42</v>
      </c>
      <c r="V169" s="37"/>
      <c r="W169" s="174">
        <f>V169*K169</f>
        <v>0</v>
      </c>
      <c r="X169" s="174">
        <v>1.5</v>
      </c>
      <c r="Y169" s="174">
        <f>X169*K169</f>
        <v>102.30000000000001</v>
      </c>
      <c r="Z169" s="174">
        <v>0</v>
      </c>
      <c r="AA169" s="175">
        <f>Z169*K169</f>
        <v>0</v>
      </c>
      <c r="AR169" s="20" t="s">
        <v>177</v>
      </c>
      <c r="AT169" s="20" t="s">
        <v>173</v>
      </c>
      <c r="AU169" s="20" t="s">
        <v>151</v>
      </c>
      <c r="AY169" s="20" t="s">
        <v>172</v>
      </c>
      <c r="BE169" s="111">
        <f>IF(U169="základná",N169,0)</f>
        <v>0</v>
      </c>
      <c r="BF169" s="111">
        <f>IF(U169="znížená",N169,0)</f>
        <v>0</v>
      </c>
      <c r="BG169" s="111">
        <f>IF(U169="zákl. prenesená",N169,0)</f>
        <v>0</v>
      </c>
      <c r="BH169" s="111">
        <f>IF(U169="zníž. prenesená",N169,0)</f>
        <v>0</v>
      </c>
      <c r="BI169" s="111">
        <f>IF(U169="nulová",N169,0)</f>
        <v>0</v>
      </c>
      <c r="BJ169" s="20" t="s">
        <v>151</v>
      </c>
      <c r="BK169" s="176">
        <f>ROUND(L169*K169,3)</f>
        <v>0</v>
      </c>
      <c r="BL169" s="20" t="s">
        <v>177</v>
      </c>
      <c r="BM169" s="20" t="s">
        <v>237</v>
      </c>
    </row>
    <row r="170" spans="2:65" s="10" customFormat="1" ht="51" customHeight="1">
      <c r="B170" s="177"/>
      <c r="C170" s="178"/>
      <c r="D170" s="178"/>
      <c r="E170" s="179" t="s">
        <v>21</v>
      </c>
      <c r="F170" s="268" t="s">
        <v>238</v>
      </c>
      <c r="G170" s="269"/>
      <c r="H170" s="269"/>
      <c r="I170" s="269"/>
      <c r="J170" s="178"/>
      <c r="K170" s="179" t="s">
        <v>21</v>
      </c>
      <c r="L170" s="178"/>
      <c r="M170" s="178"/>
      <c r="N170" s="178"/>
      <c r="O170" s="178"/>
      <c r="P170" s="178"/>
      <c r="Q170" s="178"/>
      <c r="R170" s="180"/>
      <c r="T170" s="181"/>
      <c r="U170" s="178"/>
      <c r="V170" s="178"/>
      <c r="W170" s="178"/>
      <c r="X170" s="178"/>
      <c r="Y170" s="178"/>
      <c r="Z170" s="178"/>
      <c r="AA170" s="182"/>
      <c r="AT170" s="183" t="s">
        <v>180</v>
      </c>
      <c r="AU170" s="183" t="s">
        <v>151</v>
      </c>
      <c r="AV170" s="10" t="s">
        <v>83</v>
      </c>
      <c r="AW170" s="10" t="s">
        <v>6</v>
      </c>
      <c r="AX170" s="10" t="s">
        <v>75</v>
      </c>
      <c r="AY170" s="183" t="s">
        <v>172</v>
      </c>
    </row>
    <row r="171" spans="2:65" s="11" customFormat="1" ht="16.5" customHeight="1">
      <c r="B171" s="184"/>
      <c r="C171" s="185"/>
      <c r="D171" s="185"/>
      <c r="E171" s="186" t="s">
        <v>21</v>
      </c>
      <c r="F171" s="272" t="s">
        <v>503</v>
      </c>
      <c r="G171" s="273"/>
      <c r="H171" s="273"/>
      <c r="I171" s="273"/>
      <c r="J171" s="185"/>
      <c r="K171" s="187">
        <v>68.2</v>
      </c>
      <c r="L171" s="185"/>
      <c r="M171" s="185"/>
      <c r="N171" s="185"/>
      <c r="O171" s="185"/>
      <c r="P171" s="185"/>
      <c r="Q171" s="185"/>
      <c r="R171" s="188"/>
      <c r="T171" s="189"/>
      <c r="U171" s="185"/>
      <c r="V171" s="185"/>
      <c r="W171" s="185"/>
      <c r="X171" s="185"/>
      <c r="Y171" s="185"/>
      <c r="Z171" s="185"/>
      <c r="AA171" s="190"/>
      <c r="AT171" s="191" t="s">
        <v>180</v>
      </c>
      <c r="AU171" s="191" t="s">
        <v>151</v>
      </c>
      <c r="AV171" s="11" t="s">
        <v>151</v>
      </c>
      <c r="AW171" s="11" t="s">
        <v>6</v>
      </c>
      <c r="AX171" s="11" t="s">
        <v>83</v>
      </c>
      <c r="AY171" s="191" t="s">
        <v>172</v>
      </c>
    </row>
    <row r="172" spans="2:65" s="1" customFormat="1" ht="25.5" customHeight="1">
      <c r="B172" s="36"/>
      <c r="C172" s="168" t="s">
        <v>263</v>
      </c>
      <c r="D172" s="168" t="s">
        <v>173</v>
      </c>
      <c r="E172" s="169" t="s">
        <v>241</v>
      </c>
      <c r="F172" s="264" t="s">
        <v>242</v>
      </c>
      <c r="G172" s="264"/>
      <c r="H172" s="264"/>
      <c r="I172" s="264"/>
      <c r="J172" s="170" t="s">
        <v>176</v>
      </c>
      <c r="K172" s="171">
        <v>39.299999999999997</v>
      </c>
      <c r="L172" s="265">
        <v>0</v>
      </c>
      <c r="M172" s="266"/>
      <c r="N172" s="267">
        <f>ROUND(L172*K172,3)</f>
        <v>0</v>
      </c>
      <c r="O172" s="267"/>
      <c r="P172" s="267"/>
      <c r="Q172" s="267"/>
      <c r="R172" s="38"/>
      <c r="T172" s="173" t="s">
        <v>21</v>
      </c>
      <c r="U172" s="45" t="s">
        <v>42</v>
      </c>
      <c r="V172" s="37"/>
      <c r="W172" s="174">
        <f>V172*K172</f>
        <v>0</v>
      </c>
      <c r="X172" s="174">
        <v>0</v>
      </c>
      <c r="Y172" s="174">
        <f>X172*K172</f>
        <v>0</v>
      </c>
      <c r="Z172" s="174">
        <v>8.7999999999999995E-2</v>
      </c>
      <c r="AA172" s="175">
        <f>Z172*K172</f>
        <v>3.4583999999999997</v>
      </c>
      <c r="AR172" s="20" t="s">
        <v>177</v>
      </c>
      <c r="AT172" s="20" t="s">
        <v>173</v>
      </c>
      <c r="AU172" s="20" t="s">
        <v>151</v>
      </c>
      <c r="AY172" s="20" t="s">
        <v>172</v>
      </c>
      <c r="BE172" s="111">
        <f>IF(U172="základná",N172,0)</f>
        <v>0</v>
      </c>
      <c r="BF172" s="111">
        <f>IF(U172="znížená",N172,0)</f>
        <v>0</v>
      </c>
      <c r="BG172" s="111">
        <f>IF(U172="zákl. prenesená",N172,0)</f>
        <v>0</v>
      </c>
      <c r="BH172" s="111">
        <f>IF(U172="zníž. prenesená",N172,0)</f>
        <v>0</v>
      </c>
      <c r="BI172" s="111">
        <f>IF(U172="nulová",N172,0)</f>
        <v>0</v>
      </c>
      <c r="BJ172" s="20" t="s">
        <v>151</v>
      </c>
      <c r="BK172" s="176">
        <f>ROUND(L172*K172,3)</f>
        <v>0</v>
      </c>
      <c r="BL172" s="20" t="s">
        <v>177</v>
      </c>
      <c r="BM172" s="20" t="s">
        <v>243</v>
      </c>
    </row>
    <row r="173" spans="2:65" s="10" customFormat="1" ht="51" customHeight="1">
      <c r="B173" s="177"/>
      <c r="C173" s="178"/>
      <c r="D173" s="178"/>
      <c r="E173" s="179" t="s">
        <v>21</v>
      </c>
      <c r="F173" s="268" t="s">
        <v>244</v>
      </c>
      <c r="G173" s="269"/>
      <c r="H173" s="269"/>
      <c r="I173" s="269"/>
      <c r="J173" s="178"/>
      <c r="K173" s="179" t="s">
        <v>21</v>
      </c>
      <c r="L173" s="178"/>
      <c r="M173" s="178"/>
      <c r="N173" s="178"/>
      <c r="O173" s="178"/>
      <c r="P173" s="178"/>
      <c r="Q173" s="178"/>
      <c r="R173" s="180"/>
      <c r="T173" s="181"/>
      <c r="U173" s="178"/>
      <c r="V173" s="178"/>
      <c r="W173" s="178"/>
      <c r="X173" s="178"/>
      <c r="Y173" s="178"/>
      <c r="Z173" s="178"/>
      <c r="AA173" s="182"/>
      <c r="AT173" s="183" t="s">
        <v>180</v>
      </c>
      <c r="AU173" s="183" t="s">
        <v>151</v>
      </c>
      <c r="AV173" s="10" t="s">
        <v>83</v>
      </c>
      <c r="AW173" s="10" t="s">
        <v>6</v>
      </c>
      <c r="AX173" s="10" t="s">
        <v>75</v>
      </c>
      <c r="AY173" s="183" t="s">
        <v>172</v>
      </c>
    </row>
    <row r="174" spans="2:65" s="11" customFormat="1" ht="16.5" customHeight="1">
      <c r="B174" s="184"/>
      <c r="C174" s="185"/>
      <c r="D174" s="185"/>
      <c r="E174" s="186" t="s">
        <v>21</v>
      </c>
      <c r="F174" s="272" t="s">
        <v>504</v>
      </c>
      <c r="G174" s="273"/>
      <c r="H174" s="273"/>
      <c r="I174" s="273"/>
      <c r="J174" s="185"/>
      <c r="K174" s="187">
        <v>39.299999999999997</v>
      </c>
      <c r="L174" s="185"/>
      <c r="M174" s="185"/>
      <c r="N174" s="185"/>
      <c r="O174" s="185"/>
      <c r="P174" s="185"/>
      <c r="Q174" s="185"/>
      <c r="R174" s="188"/>
      <c r="T174" s="189"/>
      <c r="U174" s="185"/>
      <c r="V174" s="185"/>
      <c r="W174" s="185"/>
      <c r="X174" s="185"/>
      <c r="Y174" s="185"/>
      <c r="Z174" s="185"/>
      <c r="AA174" s="190"/>
      <c r="AT174" s="191" t="s">
        <v>180</v>
      </c>
      <c r="AU174" s="191" t="s">
        <v>151</v>
      </c>
      <c r="AV174" s="11" t="s">
        <v>151</v>
      </c>
      <c r="AW174" s="11" t="s">
        <v>6</v>
      </c>
      <c r="AX174" s="11" t="s">
        <v>83</v>
      </c>
      <c r="AY174" s="191" t="s">
        <v>172</v>
      </c>
    </row>
    <row r="175" spans="2:65" s="1" customFormat="1" ht="16.5" customHeight="1">
      <c r="B175" s="36"/>
      <c r="C175" s="168" t="s">
        <v>341</v>
      </c>
      <c r="D175" s="168" t="s">
        <v>173</v>
      </c>
      <c r="E175" s="169" t="s">
        <v>390</v>
      </c>
      <c r="F175" s="264" t="s">
        <v>391</v>
      </c>
      <c r="G175" s="264"/>
      <c r="H175" s="264"/>
      <c r="I175" s="264"/>
      <c r="J175" s="170" t="s">
        <v>185</v>
      </c>
      <c r="K175" s="171">
        <v>11</v>
      </c>
      <c r="L175" s="265">
        <v>0</v>
      </c>
      <c r="M175" s="266"/>
      <c r="N175" s="267">
        <f>ROUND(L175*K175,3)</f>
        <v>0</v>
      </c>
      <c r="O175" s="267"/>
      <c r="P175" s="267"/>
      <c r="Q175" s="267"/>
      <c r="R175" s="38"/>
      <c r="T175" s="173" t="s">
        <v>21</v>
      </c>
      <c r="U175" s="45" t="s">
        <v>42</v>
      </c>
      <c r="V175" s="37"/>
      <c r="W175" s="174">
        <f>V175*K175</f>
        <v>0</v>
      </c>
      <c r="X175" s="174">
        <v>0</v>
      </c>
      <c r="Y175" s="174">
        <f>X175*K175</f>
        <v>0</v>
      </c>
      <c r="Z175" s="174">
        <v>2.5000000000000001E-2</v>
      </c>
      <c r="AA175" s="175">
        <f>Z175*K175</f>
        <v>0.27500000000000002</v>
      </c>
      <c r="AR175" s="20" t="s">
        <v>177</v>
      </c>
      <c r="AT175" s="20" t="s">
        <v>173</v>
      </c>
      <c r="AU175" s="20" t="s">
        <v>151</v>
      </c>
      <c r="AY175" s="20" t="s">
        <v>172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151</v>
      </c>
      <c r="BK175" s="176">
        <f>ROUND(L175*K175,3)</f>
        <v>0</v>
      </c>
      <c r="BL175" s="20" t="s">
        <v>177</v>
      </c>
      <c r="BM175" s="20" t="s">
        <v>392</v>
      </c>
    </row>
    <row r="176" spans="2:65" s="10" customFormat="1" ht="25.5" customHeight="1">
      <c r="B176" s="177"/>
      <c r="C176" s="178"/>
      <c r="D176" s="178"/>
      <c r="E176" s="179" t="s">
        <v>21</v>
      </c>
      <c r="F176" s="268" t="s">
        <v>393</v>
      </c>
      <c r="G176" s="269"/>
      <c r="H176" s="269"/>
      <c r="I176" s="269"/>
      <c r="J176" s="178"/>
      <c r="K176" s="179" t="s">
        <v>21</v>
      </c>
      <c r="L176" s="178"/>
      <c r="M176" s="178"/>
      <c r="N176" s="178"/>
      <c r="O176" s="178"/>
      <c r="P176" s="178"/>
      <c r="Q176" s="178"/>
      <c r="R176" s="180"/>
      <c r="T176" s="181"/>
      <c r="U176" s="178"/>
      <c r="V176" s="178"/>
      <c r="W176" s="178"/>
      <c r="X176" s="178"/>
      <c r="Y176" s="178"/>
      <c r="Z176" s="178"/>
      <c r="AA176" s="182"/>
      <c r="AT176" s="183" t="s">
        <v>180</v>
      </c>
      <c r="AU176" s="183" t="s">
        <v>151</v>
      </c>
      <c r="AV176" s="10" t="s">
        <v>83</v>
      </c>
      <c r="AW176" s="10" t="s">
        <v>6</v>
      </c>
      <c r="AX176" s="10" t="s">
        <v>75</v>
      </c>
      <c r="AY176" s="183" t="s">
        <v>172</v>
      </c>
    </row>
    <row r="177" spans="2:65" s="11" customFormat="1" ht="16.5" customHeight="1">
      <c r="B177" s="184"/>
      <c r="C177" s="185"/>
      <c r="D177" s="185"/>
      <c r="E177" s="186" t="s">
        <v>21</v>
      </c>
      <c r="F177" s="272" t="s">
        <v>505</v>
      </c>
      <c r="G177" s="273"/>
      <c r="H177" s="273"/>
      <c r="I177" s="273"/>
      <c r="J177" s="185"/>
      <c r="K177" s="187">
        <v>11</v>
      </c>
      <c r="L177" s="185"/>
      <c r="M177" s="185"/>
      <c r="N177" s="185"/>
      <c r="O177" s="185"/>
      <c r="P177" s="185"/>
      <c r="Q177" s="185"/>
      <c r="R177" s="188"/>
      <c r="T177" s="189"/>
      <c r="U177" s="185"/>
      <c r="V177" s="185"/>
      <c r="W177" s="185"/>
      <c r="X177" s="185"/>
      <c r="Y177" s="185"/>
      <c r="Z177" s="185"/>
      <c r="AA177" s="190"/>
      <c r="AT177" s="191" t="s">
        <v>180</v>
      </c>
      <c r="AU177" s="191" t="s">
        <v>151</v>
      </c>
      <c r="AV177" s="11" t="s">
        <v>151</v>
      </c>
      <c r="AW177" s="11" t="s">
        <v>6</v>
      </c>
      <c r="AX177" s="11" t="s">
        <v>83</v>
      </c>
      <c r="AY177" s="191" t="s">
        <v>172</v>
      </c>
    </row>
    <row r="178" spans="2:65" s="9" customFormat="1" ht="37.35" customHeight="1">
      <c r="B178" s="157"/>
      <c r="C178" s="158"/>
      <c r="D178" s="159" t="s">
        <v>146</v>
      </c>
      <c r="E178" s="159"/>
      <c r="F178" s="159"/>
      <c r="G178" s="159"/>
      <c r="H178" s="159"/>
      <c r="I178" s="159"/>
      <c r="J178" s="159"/>
      <c r="K178" s="159"/>
      <c r="L178" s="159"/>
      <c r="M178" s="159"/>
      <c r="N178" s="282">
        <f>BK178</f>
        <v>0</v>
      </c>
      <c r="O178" s="283"/>
      <c r="P178" s="283"/>
      <c r="Q178" s="283"/>
      <c r="R178" s="160"/>
      <c r="T178" s="161"/>
      <c r="U178" s="158"/>
      <c r="V178" s="158"/>
      <c r="W178" s="162">
        <f>SUM(W179:W190)</f>
        <v>0</v>
      </c>
      <c r="X178" s="158"/>
      <c r="Y178" s="162">
        <f>SUM(Y179:Y190)</f>
        <v>0</v>
      </c>
      <c r="Z178" s="158"/>
      <c r="AA178" s="163">
        <f>SUM(AA179:AA190)</f>
        <v>0</v>
      </c>
      <c r="AR178" s="164" t="s">
        <v>203</v>
      </c>
      <c r="AT178" s="165" t="s">
        <v>74</v>
      </c>
      <c r="AU178" s="165" t="s">
        <v>75</v>
      </c>
      <c r="AY178" s="164" t="s">
        <v>172</v>
      </c>
      <c r="BK178" s="166">
        <f>SUM(BK179:BK190)</f>
        <v>0</v>
      </c>
    </row>
    <row r="179" spans="2:65" s="1" customFormat="1" ht="25.5" customHeight="1">
      <c r="B179" s="36"/>
      <c r="C179" s="168" t="s">
        <v>343</v>
      </c>
      <c r="D179" s="168" t="s">
        <v>173</v>
      </c>
      <c r="E179" s="169" t="s">
        <v>247</v>
      </c>
      <c r="F179" s="264" t="s">
        <v>248</v>
      </c>
      <c r="G179" s="264"/>
      <c r="H179" s="264"/>
      <c r="I179" s="264"/>
      <c r="J179" s="170" t="s">
        <v>249</v>
      </c>
      <c r="K179" s="171">
        <v>1</v>
      </c>
      <c r="L179" s="265">
        <v>0</v>
      </c>
      <c r="M179" s="266"/>
      <c r="N179" s="267">
        <f>ROUND(L179*K179,3)</f>
        <v>0</v>
      </c>
      <c r="O179" s="267"/>
      <c r="P179" s="267"/>
      <c r="Q179" s="267"/>
      <c r="R179" s="38"/>
      <c r="T179" s="173" t="s">
        <v>21</v>
      </c>
      <c r="U179" s="45" t="s">
        <v>42</v>
      </c>
      <c r="V179" s="37"/>
      <c r="W179" s="174">
        <f>V179*K179</f>
        <v>0</v>
      </c>
      <c r="X179" s="174">
        <v>0</v>
      </c>
      <c r="Y179" s="174">
        <f>X179*K179</f>
        <v>0</v>
      </c>
      <c r="Z179" s="174">
        <v>0</v>
      </c>
      <c r="AA179" s="175">
        <f>Z179*K179</f>
        <v>0</v>
      </c>
      <c r="AR179" s="20" t="s">
        <v>250</v>
      </c>
      <c r="AT179" s="20" t="s">
        <v>173</v>
      </c>
      <c r="AU179" s="20" t="s">
        <v>83</v>
      </c>
      <c r="AY179" s="20" t="s">
        <v>172</v>
      </c>
      <c r="BE179" s="111">
        <f>IF(U179="základná",N179,0)</f>
        <v>0</v>
      </c>
      <c r="BF179" s="111">
        <f>IF(U179="znížená",N179,0)</f>
        <v>0</v>
      </c>
      <c r="BG179" s="111">
        <f>IF(U179="zákl. prenesená",N179,0)</f>
        <v>0</v>
      </c>
      <c r="BH179" s="111">
        <f>IF(U179="zníž. prenesená",N179,0)</f>
        <v>0</v>
      </c>
      <c r="BI179" s="111">
        <f>IF(U179="nulová",N179,0)</f>
        <v>0</v>
      </c>
      <c r="BJ179" s="20" t="s">
        <v>151</v>
      </c>
      <c r="BK179" s="176">
        <f>ROUND(L179*K179,3)</f>
        <v>0</v>
      </c>
      <c r="BL179" s="20" t="s">
        <v>250</v>
      </c>
      <c r="BM179" s="20" t="s">
        <v>506</v>
      </c>
    </row>
    <row r="180" spans="2:65" s="10" customFormat="1" ht="51" customHeight="1">
      <c r="B180" s="177"/>
      <c r="C180" s="178"/>
      <c r="D180" s="178"/>
      <c r="E180" s="179" t="s">
        <v>21</v>
      </c>
      <c r="F180" s="268" t="s">
        <v>252</v>
      </c>
      <c r="G180" s="269"/>
      <c r="H180" s="269"/>
      <c r="I180" s="269"/>
      <c r="J180" s="178"/>
      <c r="K180" s="179" t="s">
        <v>21</v>
      </c>
      <c r="L180" s="178"/>
      <c r="M180" s="178"/>
      <c r="N180" s="178"/>
      <c r="O180" s="178"/>
      <c r="P180" s="178"/>
      <c r="Q180" s="178"/>
      <c r="R180" s="180"/>
      <c r="T180" s="181"/>
      <c r="U180" s="178"/>
      <c r="V180" s="178"/>
      <c r="W180" s="178"/>
      <c r="X180" s="178"/>
      <c r="Y180" s="178"/>
      <c r="Z180" s="178"/>
      <c r="AA180" s="182"/>
      <c r="AT180" s="183" t="s">
        <v>180</v>
      </c>
      <c r="AU180" s="183" t="s">
        <v>83</v>
      </c>
      <c r="AV180" s="10" t="s">
        <v>83</v>
      </c>
      <c r="AW180" s="10" t="s">
        <v>6</v>
      </c>
      <c r="AX180" s="10" t="s">
        <v>75</v>
      </c>
      <c r="AY180" s="183" t="s">
        <v>172</v>
      </c>
    </row>
    <row r="181" spans="2:65" s="11" customFormat="1" ht="16.5" customHeight="1">
      <c r="B181" s="184"/>
      <c r="C181" s="185"/>
      <c r="D181" s="185"/>
      <c r="E181" s="186" t="s">
        <v>21</v>
      </c>
      <c r="F181" s="272" t="s">
        <v>83</v>
      </c>
      <c r="G181" s="273"/>
      <c r="H181" s="273"/>
      <c r="I181" s="273"/>
      <c r="J181" s="185"/>
      <c r="K181" s="187">
        <v>1</v>
      </c>
      <c r="L181" s="185"/>
      <c r="M181" s="185"/>
      <c r="N181" s="185"/>
      <c r="O181" s="185"/>
      <c r="P181" s="185"/>
      <c r="Q181" s="185"/>
      <c r="R181" s="188"/>
      <c r="T181" s="189"/>
      <c r="U181" s="185"/>
      <c r="V181" s="185"/>
      <c r="W181" s="185"/>
      <c r="X181" s="185"/>
      <c r="Y181" s="185"/>
      <c r="Z181" s="185"/>
      <c r="AA181" s="190"/>
      <c r="AT181" s="191" t="s">
        <v>180</v>
      </c>
      <c r="AU181" s="191" t="s">
        <v>83</v>
      </c>
      <c r="AV181" s="11" t="s">
        <v>151</v>
      </c>
      <c r="AW181" s="11" t="s">
        <v>6</v>
      </c>
      <c r="AX181" s="11" t="s">
        <v>83</v>
      </c>
      <c r="AY181" s="191" t="s">
        <v>172</v>
      </c>
    </row>
    <row r="182" spans="2:65" s="1" customFormat="1" ht="51" customHeight="1">
      <c r="B182" s="36"/>
      <c r="C182" s="168" t="s">
        <v>345</v>
      </c>
      <c r="D182" s="168" t="s">
        <v>173</v>
      </c>
      <c r="E182" s="169" t="s">
        <v>254</v>
      </c>
      <c r="F182" s="264" t="s">
        <v>255</v>
      </c>
      <c r="G182" s="264"/>
      <c r="H182" s="264"/>
      <c r="I182" s="264"/>
      <c r="J182" s="170" t="s">
        <v>249</v>
      </c>
      <c r="K182" s="171">
        <v>1</v>
      </c>
      <c r="L182" s="265">
        <v>0</v>
      </c>
      <c r="M182" s="266"/>
      <c r="N182" s="267">
        <f>ROUND(L182*K182,3)</f>
        <v>0</v>
      </c>
      <c r="O182" s="267"/>
      <c r="P182" s="267"/>
      <c r="Q182" s="267"/>
      <c r="R182" s="38"/>
      <c r="T182" s="173" t="s">
        <v>21</v>
      </c>
      <c r="U182" s="45" t="s">
        <v>42</v>
      </c>
      <c r="V182" s="37"/>
      <c r="W182" s="174">
        <f>V182*K182</f>
        <v>0</v>
      </c>
      <c r="X182" s="174">
        <v>0</v>
      </c>
      <c r="Y182" s="174">
        <f>X182*K182</f>
        <v>0</v>
      </c>
      <c r="Z182" s="174">
        <v>0</v>
      </c>
      <c r="AA182" s="175">
        <f>Z182*K182</f>
        <v>0</v>
      </c>
      <c r="AR182" s="20" t="s">
        <v>250</v>
      </c>
      <c r="AT182" s="20" t="s">
        <v>173</v>
      </c>
      <c r="AU182" s="20" t="s">
        <v>83</v>
      </c>
      <c r="AY182" s="20" t="s">
        <v>172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151</v>
      </c>
      <c r="BK182" s="176">
        <f>ROUND(L182*K182,3)</f>
        <v>0</v>
      </c>
      <c r="BL182" s="20" t="s">
        <v>250</v>
      </c>
      <c r="BM182" s="20" t="s">
        <v>507</v>
      </c>
    </row>
    <row r="183" spans="2:65" s="10" customFormat="1" ht="38.25" customHeight="1">
      <c r="B183" s="177"/>
      <c r="C183" s="178"/>
      <c r="D183" s="178"/>
      <c r="E183" s="179" t="s">
        <v>21</v>
      </c>
      <c r="F183" s="268" t="s">
        <v>257</v>
      </c>
      <c r="G183" s="269"/>
      <c r="H183" s="269"/>
      <c r="I183" s="269"/>
      <c r="J183" s="178"/>
      <c r="K183" s="179" t="s">
        <v>21</v>
      </c>
      <c r="L183" s="178"/>
      <c r="M183" s="178"/>
      <c r="N183" s="178"/>
      <c r="O183" s="178"/>
      <c r="P183" s="178"/>
      <c r="Q183" s="178"/>
      <c r="R183" s="180"/>
      <c r="T183" s="181"/>
      <c r="U183" s="178"/>
      <c r="V183" s="178"/>
      <c r="W183" s="178"/>
      <c r="X183" s="178"/>
      <c r="Y183" s="178"/>
      <c r="Z183" s="178"/>
      <c r="AA183" s="182"/>
      <c r="AT183" s="183" t="s">
        <v>180</v>
      </c>
      <c r="AU183" s="183" t="s">
        <v>83</v>
      </c>
      <c r="AV183" s="10" t="s">
        <v>83</v>
      </c>
      <c r="AW183" s="10" t="s">
        <v>6</v>
      </c>
      <c r="AX183" s="10" t="s">
        <v>75</v>
      </c>
      <c r="AY183" s="183" t="s">
        <v>172</v>
      </c>
    </row>
    <row r="184" spans="2:65" s="11" customFormat="1" ht="16.5" customHeight="1">
      <c r="B184" s="184"/>
      <c r="C184" s="185"/>
      <c r="D184" s="185"/>
      <c r="E184" s="186" t="s">
        <v>21</v>
      </c>
      <c r="F184" s="272" t="s">
        <v>83</v>
      </c>
      <c r="G184" s="273"/>
      <c r="H184" s="273"/>
      <c r="I184" s="273"/>
      <c r="J184" s="185"/>
      <c r="K184" s="187">
        <v>1</v>
      </c>
      <c r="L184" s="185"/>
      <c r="M184" s="185"/>
      <c r="N184" s="185"/>
      <c r="O184" s="185"/>
      <c r="P184" s="185"/>
      <c r="Q184" s="185"/>
      <c r="R184" s="188"/>
      <c r="T184" s="189"/>
      <c r="U184" s="185"/>
      <c r="V184" s="185"/>
      <c r="W184" s="185"/>
      <c r="X184" s="185"/>
      <c r="Y184" s="185"/>
      <c r="Z184" s="185"/>
      <c r="AA184" s="190"/>
      <c r="AT184" s="191" t="s">
        <v>180</v>
      </c>
      <c r="AU184" s="191" t="s">
        <v>83</v>
      </c>
      <c r="AV184" s="11" t="s">
        <v>151</v>
      </c>
      <c r="AW184" s="11" t="s">
        <v>6</v>
      </c>
      <c r="AX184" s="11" t="s">
        <v>83</v>
      </c>
      <c r="AY184" s="191" t="s">
        <v>172</v>
      </c>
    </row>
    <row r="185" spans="2:65" s="1" customFormat="1" ht="25.5" customHeight="1">
      <c r="B185" s="36"/>
      <c r="C185" s="168" t="s">
        <v>352</v>
      </c>
      <c r="D185" s="168" t="s">
        <v>173</v>
      </c>
      <c r="E185" s="169" t="s">
        <v>259</v>
      </c>
      <c r="F185" s="264" t="s">
        <v>260</v>
      </c>
      <c r="G185" s="264"/>
      <c r="H185" s="264"/>
      <c r="I185" s="264"/>
      <c r="J185" s="170" t="s">
        <v>249</v>
      </c>
      <c r="K185" s="171">
        <v>1</v>
      </c>
      <c r="L185" s="265">
        <v>0</v>
      </c>
      <c r="M185" s="266"/>
      <c r="N185" s="267">
        <f>ROUND(L185*K185,3)</f>
        <v>0</v>
      </c>
      <c r="O185" s="267"/>
      <c r="P185" s="267"/>
      <c r="Q185" s="267"/>
      <c r="R185" s="38"/>
      <c r="T185" s="173" t="s">
        <v>21</v>
      </c>
      <c r="U185" s="45" t="s">
        <v>42</v>
      </c>
      <c r="V185" s="37"/>
      <c r="W185" s="174">
        <f>V185*K185</f>
        <v>0</v>
      </c>
      <c r="X185" s="174">
        <v>0</v>
      </c>
      <c r="Y185" s="174">
        <f>X185*K185</f>
        <v>0</v>
      </c>
      <c r="Z185" s="174">
        <v>0</v>
      </c>
      <c r="AA185" s="175">
        <f>Z185*K185</f>
        <v>0</v>
      </c>
      <c r="AR185" s="20" t="s">
        <v>250</v>
      </c>
      <c r="AT185" s="20" t="s">
        <v>173</v>
      </c>
      <c r="AU185" s="20" t="s">
        <v>83</v>
      </c>
      <c r="AY185" s="20" t="s">
        <v>172</v>
      </c>
      <c r="BE185" s="111">
        <f>IF(U185="základná",N185,0)</f>
        <v>0</v>
      </c>
      <c r="BF185" s="111">
        <f>IF(U185="znížená",N185,0)</f>
        <v>0</v>
      </c>
      <c r="BG185" s="111">
        <f>IF(U185="zákl. prenesená",N185,0)</f>
        <v>0</v>
      </c>
      <c r="BH185" s="111">
        <f>IF(U185="zníž. prenesená",N185,0)</f>
        <v>0</v>
      </c>
      <c r="BI185" s="111">
        <f>IF(U185="nulová",N185,0)</f>
        <v>0</v>
      </c>
      <c r="BJ185" s="20" t="s">
        <v>151</v>
      </c>
      <c r="BK185" s="176">
        <f>ROUND(L185*K185,3)</f>
        <v>0</v>
      </c>
      <c r="BL185" s="20" t="s">
        <v>250</v>
      </c>
      <c r="BM185" s="20" t="s">
        <v>508</v>
      </c>
    </row>
    <row r="186" spans="2:65" s="10" customFormat="1" ht="25.5" customHeight="1">
      <c r="B186" s="177"/>
      <c r="C186" s="178"/>
      <c r="D186" s="178"/>
      <c r="E186" s="179" t="s">
        <v>21</v>
      </c>
      <c r="F186" s="268" t="s">
        <v>262</v>
      </c>
      <c r="G186" s="269"/>
      <c r="H186" s="269"/>
      <c r="I186" s="269"/>
      <c r="J186" s="178"/>
      <c r="K186" s="179" t="s">
        <v>21</v>
      </c>
      <c r="L186" s="178"/>
      <c r="M186" s="178"/>
      <c r="N186" s="178"/>
      <c r="O186" s="178"/>
      <c r="P186" s="178"/>
      <c r="Q186" s="178"/>
      <c r="R186" s="180"/>
      <c r="T186" s="181"/>
      <c r="U186" s="178"/>
      <c r="V186" s="178"/>
      <c r="W186" s="178"/>
      <c r="X186" s="178"/>
      <c r="Y186" s="178"/>
      <c r="Z186" s="178"/>
      <c r="AA186" s="182"/>
      <c r="AT186" s="183" t="s">
        <v>180</v>
      </c>
      <c r="AU186" s="183" t="s">
        <v>83</v>
      </c>
      <c r="AV186" s="10" t="s">
        <v>83</v>
      </c>
      <c r="AW186" s="10" t="s">
        <v>6</v>
      </c>
      <c r="AX186" s="10" t="s">
        <v>75</v>
      </c>
      <c r="AY186" s="183" t="s">
        <v>172</v>
      </c>
    </row>
    <row r="187" spans="2:65" s="11" customFormat="1" ht="16.5" customHeight="1">
      <c r="B187" s="184"/>
      <c r="C187" s="185"/>
      <c r="D187" s="185"/>
      <c r="E187" s="186" t="s">
        <v>21</v>
      </c>
      <c r="F187" s="272" t="s">
        <v>83</v>
      </c>
      <c r="G187" s="273"/>
      <c r="H187" s="273"/>
      <c r="I187" s="273"/>
      <c r="J187" s="185"/>
      <c r="K187" s="187">
        <v>1</v>
      </c>
      <c r="L187" s="185"/>
      <c r="M187" s="185"/>
      <c r="N187" s="185"/>
      <c r="O187" s="185"/>
      <c r="P187" s="185"/>
      <c r="Q187" s="185"/>
      <c r="R187" s="188"/>
      <c r="T187" s="189"/>
      <c r="U187" s="185"/>
      <c r="V187" s="185"/>
      <c r="W187" s="185"/>
      <c r="X187" s="185"/>
      <c r="Y187" s="185"/>
      <c r="Z187" s="185"/>
      <c r="AA187" s="190"/>
      <c r="AT187" s="191" t="s">
        <v>180</v>
      </c>
      <c r="AU187" s="191" t="s">
        <v>83</v>
      </c>
      <c r="AV187" s="11" t="s">
        <v>151</v>
      </c>
      <c r="AW187" s="11" t="s">
        <v>6</v>
      </c>
      <c r="AX187" s="11" t="s">
        <v>83</v>
      </c>
      <c r="AY187" s="191" t="s">
        <v>172</v>
      </c>
    </row>
    <row r="188" spans="2:65" s="1" customFormat="1" ht="16.5" customHeight="1">
      <c r="B188" s="36"/>
      <c r="C188" s="168" t="s">
        <v>11</v>
      </c>
      <c r="D188" s="168" t="s">
        <v>173</v>
      </c>
      <c r="E188" s="169" t="s">
        <v>264</v>
      </c>
      <c r="F188" s="264" t="s">
        <v>265</v>
      </c>
      <c r="G188" s="264"/>
      <c r="H188" s="264"/>
      <c r="I188" s="264"/>
      <c r="J188" s="170" t="s">
        <v>249</v>
      </c>
      <c r="K188" s="171">
        <v>1</v>
      </c>
      <c r="L188" s="265">
        <v>0</v>
      </c>
      <c r="M188" s="266"/>
      <c r="N188" s="267">
        <f>ROUND(L188*K188,3)</f>
        <v>0</v>
      </c>
      <c r="O188" s="267"/>
      <c r="P188" s="267"/>
      <c r="Q188" s="267"/>
      <c r="R188" s="38"/>
      <c r="T188" s="173" t="s">
        <v>21</v>
      </c>
      <c r="U188" s="45" t="s">
        <v>42</v>
      </c>
      <c r="V188" s="37"/>
      <c r="W188" s="174">
        <f>V188*K188</f>
        <v>0</v>
      </c>
      <c r="X188" s="174">
        <v>0</v>
      </c>
      <c r="Y188" s="174">
        <f>X188*K188</f>
        <v>0</v>
      </c>
      <c r="Z188" s="174">
        <v>0</v>
      </c>
      <c r="AA188" s="175">
        <f>Z188*K188</f>
        <v>0</v>
      </c>
      <c r="AR188" s="20" t="s">
        <v>250</v>
      </c>
      <c r="AT188" s="20" t="s">
        <v>173</v>
      </c>
      <c r="AU188" s="20" t="s">
        <v>83</v>
      </c>
      <c r="AY188" s="20" t="s">
        <v>172</v>
      </c>
      <c r="BE188" s="111">
        <f>IF(U188="základná",N188,0)</f>
        <v>0</v>
      </c>
      <c r="BF188" s="111">
        <f>IF(U188="znížená",N188,0)</f>
        <v>0</v>
      </c>
      <c r="BG188" s="111">
        <f>IF(U188="zákl. prenesená",N188,0)</f>
        <v>0</v>
      </c>
      <c r="BH188" s="111">
        <f>IF(U188="zníž. prenesená",N188,0)</f>
        <v>0</v>
      </c>
      <c r="BI188" s="111">
        <f>IF(U188="nulová",N188,0)</f>
        <v>0</v>
      </c>
      <c r="BJ188" s="20" t="s">
        <v>151</v>
      </c>
      <c r="BK188" s="176">
        <f>ROUND(L188*K188,3)</f>
        <v>0</v>
      </c>
      <c r="BL188" s="20" t="s">
        <v>250</v>
      </c>
      <c r="BM188" s="20" t="s">
        <v>509</v>
      </c>
    </row>
    <row r="189" spans="2:65" s="10" customFormat="1" ht="25.5" customHeight="1">
      <c r="B189" s="177"/>
      <c r="C189" s="178"/>
      <c r="D189" s="178"/>
      <c r="E189" s="179" t="s">
        <v>21</v>
      </c>
      <c r="F189" s="268" t="s">
        <v>267</v>
      </c>
      <c r="G189" s="269"/>
      <c r="H189" s="269"/>
      <c r="I189" s="269"/>
      <c r="J189" s="178"/>
      <c r="K189" s="179" t="s">
        <v>21</v>
      </c>
      <c r="L189" s="178"/>
      <c r="M189" s="178"/>
      <c r="N189" s="178"/>
      <c r="O189" s="178"/>
      <c r="P189" s="178"/>
      <c r="Q189" s="178"/>
      <c r="R189" s="180"/>
      <c r="T189" s="181"/>
      <c r="U189" s="178"/>
      <c r="V189" s="178"/>
      <c r="W189" s="178"/>
      <c r="X189" s="178"/>
      <c r="Y189" s="178"/>
      <c r="Z189" s="178"/>
      <c r="AA189" s="182"/>
      <c r="AT189" s="183" t="s">
        <v>180</v>
      </c>
      <c r="AU189" s="183" t="s">
        <v>83</v>
      </c>
      <c r="AV189" s="10" t="s">
        <v>83</v>
      </c>
      <c r="AW189" s="10" t="s">
        <v>6</v>
      </c>
      <c r="AX189" s="10" t="s">
        <v>75</v>
      </c>
      <c r="AY189" s="183" t="s">
        <v>172</v>
      </c>
    </row>
    <row r="190" spans="2:65" s="11" customFormat="1" ht="16.5" customHeight="1">
      <c r="B190" s="184"/>
      <c r="C190" s="185"/>
      <c r="D190" s="185"/>
      <c r="E190" s="186" t="s">
        <v>21</v>
      </c>
      <c r="F190" s="272" t="s">
        <v>83</v>
      </c>
      <c r="G190" s="273"/>
      <c r="H190" s="273"/>
      <c r="I190" s="273"/>
      <c r="J190" s="185"/>
      <c r="K190" s="187">
        <v>1</v>
      </c>
      <c r="L190" s="185"/>
      <c r="M190" s="185"/>
      <c r="N190" s="185"/>
      <c r="O190" s="185"/>
      <c r="P190" s="185"/>
      <c r="Q190" s="185"/>
      <c r="R190" s="188"/>
      <c r="T190" s="189"/>
      <c r="U190" s="185"/>
      <c r="V190" s="185"/>
      <c r="W190" s="185"/>
      <c r="X190" s="185"/>
      <c r="Y190" s="185"/>
      <c r="Z190" s="185"/>
      <c r="AA190" s="190"/>
      <c r="AT190" s="191" t="s">
        <v>180</v>
      </c>
      <c r="AU190" s="191" t="s">
        <v>83</v>
      </c>
      <c r="AV190" s="11" t="s">
        <v>151</v>
      </c>
      <c r="AW190" s="11" t="s">
        <v>6</v>
      </c>
      <c r="AX190" s="11" t="s">
        <v>83</v>
      </c>
      <c r="AY190" s="191" t="s">
        <v>172</v>
      </c>
    </row>
    <row r="191" spans="2:65" s="1" customFormat="1" ht="49.9" customHeight="1">
      <c r="B191" s="36"/>
      <c r="C191" s="37"/>
      <c r="D191" s="159" t="s">
        <v>268</v>
      </c>
      <c r="E191" s="37"/>
      <c r="F191" s="37"/>
      <c r="G191" s="37"/>
      <c r="H191" s="37"/>
      <c r="I191" s="37"/>
      <c r="J191" s="37"/>
      <c r="K191" s="37"/>
      <c r="L191" s="37"/>
      <c r="M191" s="37"/>
      <c r="N191" s="282">
        <f t="shared" ref="N191:N196" si="5">BK191</f>
        <v>0</v>
      </c>
      <c r="O191" s="283"/>
      <c r="P191" s="283"/>
      <c r="Q191" s="283"/>
      <c r="R191" s="38"/>
      <c r="T191" s="144"/>
      <c r="U191" s="37"/>
      <c r="V191" s="37"/>
      <c r="W191" s="37"/>
      <c r="X191" s="37"/>
      <c r="Y191" s="37"/>
      <c r="Z191" s="37"/>
      <c r="AA191" s="79"/>
      <c r="AT191" s="20" t="s">
        <v>74</v>
      </c>
      <c r="AU191" s="20" t="s">
        <v>75</v>
      </c>
      <c r="AY191" s="20" t="s">
        <v>269</v>
      </c>
      <c r="BK191" s="176">
        <f>SUM(BK192:BK196)</f>
        <v>0</v>
      </c>
    </row>
    <row r="192" spans="2:65" s="1" customFormat="1" ht="22.35" customHeight="1">
      <c r="B192" s="36"/>
      <c r="C192" s="192" t="s">
        <v>21</v>
      </c>
      <c r="D192" s="192" t="s">
        <v>173</v>
      </c>
      <c r="E192" s="193" t="s">
        <v>21</v>
      </c>
      <c r="F192" s="276" t="s">
        <v>21</v>
      </c>
      <c r="G192" s="276"/>
      <c r="H192" s="276"/>
      <c r="I192" s="276"/>
      <c r="J192" s="194" t="s">
        <v>21</v>
      </c>
      <c r="K192" s="172"/>
      <c r="L192" s="265"/>
      <c r="M192" s="267"/>
      <c r="N192" s="267">
        <f t="shared" si="5"/>
        <v>0</v>
      </c>
      <c r="O192" s="267"/>
      <c r="P192" s="267"/>
      <c r="Q192" s="267"/>
      <c r="R192" s="38"/>
      <c r="T192" s="173" t="s">
        <v>21</v>
      </c>
      <c r="U192" s="195" t="s">
        <v>42</v>
      </c>
      <c r="V192" s="37"/>
      <c r="W192" s="37"/>
      <c r="X192" s="37"/>
      <c r="Y192" s="37"/>
      <c r="Z192" s="37"/>
      <c r="AA192" s="79"/>
      <c r="AT192" s="20" t="s">
        <v>269</v>
      </c>
      <c r="AU192" s="20" t="s">
        <v>83</v>
      </c>
      <c r="AY192" s="20" t="s">
        <v>269</v>
      </c>
      <c r="BE192" s="111">
        <f>IF(U192="základná",N192,0)</f>
        <v>0</v>
      </c>
      <c r="BF192" s="111">
        <f>IF(U192="znížená",N192,0)</f>
        <v>0</v>
      </c>
      <c r="BG192" s="111">
        <f>IF(U192="zákl. prenesená",N192,0)</f>
        <v>0</v>
      </c>
      <c r="BH192" s="111">
        <f>IF(U192="zníž. prenesená",N192,0)</f>
        <v>0</v>
      </c>
      <c r="BI192" s="111">
        <f>IF(U192="nulová",N192,0)</f>
        <v>0</v>
      </c>
      <c r="BJ192" s="20" t="s">
        <v>151</v>
      </c>
      <c r="BK192" s="176">
        <f>L192*K192</f>
        <v>0</v>
      </c>
    </row>
    <row r="193" spans="2:63" s="1" customFormat="1" ht="22.35" customHeight="1">
      <c r="B193" s="36"/>
      <c r="C193" s="192" t="s">
        <v>21</v>
      </c>
      <c r="D193" s="192" t="s">
        <v>173</v>
      </c>
      <c r="E193" s="193" t="s">
        <v>21</v>
      </c>
      <c r="F193" s="276" t="s">
        <v>21</v>
      </c>
      <c r="G193" s="276"/>
      <c r="H193" s="276"/>
      <c r="I193" s="276"/>
      <c r="J193" s="194" t="s">
        <v>21</v>
      </c>
      <c r="K193" s="172"/>
      <c r="L193" s="265"/>
      <c r="M193" s="267"/>
      <c r="N193" s="267">
        <f t="shared" si="5"/>
        <v>0</v>
      </c>
      <c r="O193" s="267"/>
      <c r="P193" s="267"/>
      <c r="Q193" s="267"/>
      <c r="R193" s="38"/>
      <c r="T193" s="173" t="s">
        <v>21</v>
      </c>
      <c r="U193" s="195" t="s">
        <v>42</v>
      </c>
      <c r="V193" s="37"/>
      <c r="W193" s="37"/>
      <c r="X193" s="37"/>
      <c r="Y193" s="37"/>
      <c r="Z193" s="37"/>
      <c r="AA193" s="79"/>
      <c r="AT193" s="20" t="s">
        <v>269</v>
      </c>
      <c r="AU193" s="20" t="s">
        <v>83</v>
      </c>
      <c r="AY193" s="20" t="s">
        <v>269</v>
      </c>
      <c r="BE193" s="111">
        <f>IF(U193="základná",N193,0)</f>
        <v>0</v>
      </c>
      <c r="BF193" s="111">
        <f>IF(U193="znížená",N193,0)</f>
        <v>0</v>
      </c>
      <c r="BG193" s="111">
        <f>IF(U193="zákl. prenesená",N193,0)</f>
        <v>0</v>
      </c>
      <c r="BH193" s="111">
        <f>IF(U193="zníž. prenesená",N193,0)</f>
        <v>0</v>
      </c>
      <c r="BI193" s="111">
        <f>IF(U193="nulová",N193,0)</f>
        <v>0</v>
      </c>
      <c r="BJ193" s="20" t="s">
        <v>151</v>
      </c>
      <c r="BK193" s="176">
        <f>L193*K193</f>
        <v>0</v>
      </c>
    </row>
    <row r="194" spans="2:63" s="1" customFormat="1" ht="22.35" customHeight="1">
      <c r="B194" s="36"/>
      <c r="C194" s="192" t="s">
        <v>21</v>
      </c>
      <c r="D194" s="192" t="s">
        <v>173</v>
      </c>
      <c r="E194" s="193" t="s">
        <v>21</v>
      </c>
      <c r="F194" s="276" t="s">
        <v>21</v>
      </c>
      <c r="G194" s="276"/>
      <c r="H194" s="276"/>
      <c r="I194" s="276"/>
      <c r="J194" s="194" t="s">
        <v>21</v>
      </c>
      <c r="K194" s="172"/>
      <c r="L194" s="265"/>
      <c r="M194" s="267"/>
      <c r="N194" s="267">
        <f t="shared" si="5"/>
        <v>0</v>
      </c>
      <c r="O194" s="267"/>
      <c r="P194" s="267"/>
      <c r="Q194" s="267"/>
      <c r="R194" s="38"/>
      <c r="T194" s="173" t="s">
        <v>21</v>
      </c>
      <c r="U194" s="195" t="s">
        <v>42</v>
      </c>
      <c r="V194" s="37"/>
      <c r="W194" s="37"/>
      <c r="X194" s="37"/>
      <c r="Y194" s="37"/>
      <c r="Z194" s="37"/>
      <c r="AA194" s="79"/>
      <c r="AT194" s="20" t="s">
        <v>269</v>
      </c>
      <c r="AU194" s="20" t="s">
        <v>83</v>
      </c>
      <c r="AY194" s="20" t="s">
        <v>269</v>
      </c>
      <c r="BE194" s="111">
        <f>IF(U194="základná",N194,0)</f>
        <v>0</v>
      </c>
      <c r="BF194" s="111">
        <f>IF(U194="znížená",N194,0)</f>
        <v>0</v>
      </c>
      <c r="BG194" s="111">
        <f>IF(U194="zákl. prenesená",N194,0)</f>
        <v>0</v>
      </c>
      <c r="BH194" s="111">
        <f>IF(U194="zníž. prenesená",N194,0)</f>
        <v>0</v>
      </c>
      <c r="BI194" s="111">
        <f>IF(U194="nulová",N194,0)</f>
        <v>0</v>
      </c>
      <c r="BJ194" s="20" t="s">
        <v>151</v>
      </c>
      <c r="BK194" s="176">
        <f>L194*K194</f>
        <v>0</v>
      </c>
    </row>
    <row r="195" spans="2:63" s="1" customFormat="1" ht="22.35" customHeight="1">
      <c r="B195" s="36"/>
      <c r="C195" s="192" t="s">
        <v>21</v>
      </c>
      <c r="D195" s="192" t="s">
        <v>173</v>
      </c>
      <c r="E195" s="193" t="s">
        <v>21</v>
      </c>
      <c r="F195" s="276" t="s">
        <v>21</v>
      </c>
      <c r="G195" s="276"/>
      <c r="H195" s="276"/>
      <c r="I195" s="276"/>
      <c r="J195" s="194" t="s">
        <v>21</v>
      </c>
      <c r="K195" s="172"/>
      <c r="L195" s="265"/>
      <c r="M195" s="267"/>
      <c r="N195" s="267">
        <f t="shared" si="5"/>
        <v>0</v>
      </c>
      <c r="O195" s="267"/>
      <c r="P195" s="267"/>
      <c r="Q195" s="267"/>
      <c r="R195" s="38"/>
      <c r="T195" s="173" t="s">
        <v>21</v>
      </c>
      <c r="U195" s="195" t="s">
        <v>42</v>
      </c>
      <c r="V195" s="37"/>
      <c r="W195" s="37"/>
      <c r="X195" s="37"/>
      <c r="Y195" s="37"/>
      <c r="Z195" s="37"/>
      <c r="AA195" s="79"/>
      <c r="AT195" s="20" t="s">
        <v>269</v>
      </c>
      <c r="AU195" s="20" t="s">
        <v>83</v>
      </c>
      <c r="AY195" s="20" t="s">
        <v>269</v>
      </c>
      <c r="BE195" s="111">
        <f>IF(U195="základná",N195,0)</f>
        <v>0</v>
      </c>
      <c r="BF195" s="111">
        <f>IF(U195="znížená",N195,0)</f>
        <v>0</v>
      </c>
      <c r="BG195" s="111">
        <f>IF(U195="zákl. prenesená",N195,0)</f>
        <v>0</v>
      </c>
      <c r="BH195" s="111">
        <f>IF(U195="zníž. prenesená",N195,0)</f>
        <v>0</v>
      </c>
      <c r="BI195" s="111">
        <f>IF(U195="nulová",N195,0)</f>
        <v>0</v>
      </c>
      <c r="BJ195" s="20" t="s">
        <v>151</v>
      </c>
      <c r="BK195" s="176">
        <f>L195*K195</f>
        <v>0</v>
      </c>
    </row>
    <row r="196" spans="2:63" s="1" customFormat="1" ht="22.35" customHeight="1">
      <c r="B196" s="36"/>
      <c r="C196" s="192" t="s">
        <v>21</v>
      </c>
      <c r="D196" s="192" t="s">
        <v>173</v>
      </c>
      <c r="E196" s="193" t="s">
        <v>21</v>
      </c>
      <c r="F196" s="276" t="s">
        <v>21</v>
      </c>
      <c r="G196" s="276"/>
      <c r="H196" s="276"/>
      <c r="I196" s="276"/>
      <c r="J196" s="194" t="s">
        <v>21</v>
      </c>
      <c r="K196" s="172"/>
      <c r="L196" s="265"/>
      <c r="M196" s="267"/>
      <c r="N196" s="267">
        <f t="shared" si="5"/>
        <v>0</v>
      </c>
      <c r="O196" s="267"/>
      <c r="P196" s="267"/>
      <c r="Q196" s="267"/>
      <c r="R196" s="38"/>
      <c r="T196" s="173" t="s">
        <v>21</v>
      </c>
      <c r="U196" s="195" t="s">
        <v>42</v>
      </c>
      <c r="V196" s="57"/>
      <c r="W196" s="57"/>
      <c r="X196" s="57"/>
      <c r="Y196" s="57"/>
      <c r="Z196" s="57"/>
      <c r="AA196" s="59"/>
      <c r="AT196" s="20" t="s">
        <v>269</v>
      </c>
      <c r="AU196" s="20" t="s">
        <v>83</v>
      </c>
      <c r="AY196" s="20" t="s">
        <v>269</v>
      </c>
      <c r="BE196" s="111">
        <f>IF(U196="základná",N196,0)</f>
        <v>0</v>
      </c>
      <c r="BF196" s="111">
        <f>IF(U196="znížená",N196,0)</f>
        <v>0</v>
      </c>
      <c r="BG196" s="111">
        <f>IF(U196="zákl. prenesená",N196,0)</f>
        <v>0</v>
      </c>
      <c r="BH196" s="111">
        <f>IF(U196="zníž. prenesená",N196,0)</f>
        <v>0</v>
      </c>
      <c r="BI196" s="111">
        <f>IF(U196="nulová",N196,0)</f>
        <v>0</v>
      </c>
      <c r="BJ196" s="20" t="s">
        <v>151</v>
      </c>
      <c r="BK196" s="176">
        <f>L196*K196</f>
        <v>0</v>
      </c>
    </row>
    <row r="197" spans="2:63" s="1" customFormat="1" ht="6.95" customHeight="1">
      <c r="B197" s="60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2"/>
    </row>
  </sheetData>
  <sheetProtection algorithmName="SHA-512" hashValue="2dyl3FubdXDNZBCO9lgh5gPSTN350IMQDks8XMwKYdbBe535q//9FWe46WxNz1vQay828ksa+zdU88o5mOl0+A==" saltValue="Zefe8UzUDBNd58Wox0x3VWHrjV6W2wsJ8Xp7/+OcK7Z5zZBZZ1DdmxIU+OFqicG5FyE8V1LJMUeLXsV9YKe+Rg==" spinCount="10" sheet="1" objects="1" scenarios="1" formatColumns="0" formatRows="0"/>
  <mergeCells count="194">
    <mergeCell ref="H1:K1"/>
    <mergeCell ref="S2:AC2"/>
    <mergeCell ref="F195:I195"/>
    <mergeCell ref="L195:M195"/>
    <mergeCell ref="N195:Q195"/>
    <mergeCell ref="F196:I196"/>
    <mergeCell ref="L196:M196"/>
    <mergeCell ref="N196:Q196"/>
    <mergeCell ref="N123:Q123"/>
    <mergeCell ref="N124:Q124"/>
    <mergeCell ref="N125:Q125"/>
    <mergeCell ref="N130:Q130"/>
    <mergeCell ref="N136:Q136"/>
    <mergeCell ref="N143:Q143"/>
    <mergeCell ref="N155:Q155"/>
    <mergeCell ref="N178:Q178"/>
    <mergeCell ref="N191:Q191"/>
    <mergeCell ref="F189:I189"/>
    <mergeCell ref="F190:I190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83:I183"/>
    <mergeCell ref="F184:I184"/>
    <mergeCell ref="F185:I185"/>
    <mergeCell ref="L185:M185"/>
    <mergeCell ref="N185:Q185"/>
    <mergeCell ref="F186:I186"/>
    <mergeCell ref="F187:I187"/>
    <mergeCell ref="F188:I188"/>
    <mergeCell ref="L188:M188"/>
    <mergeCell ref="N188:Q188"/>
    <mergeCell ref="F176:I176"/>
    <mergeCell ref="F177:I177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70:I170"/>
    <mergeCell ref="F171:I171"/>
    <mergeCell ref="F172:I172"/>
    <mergeCell ref="L172:M172"/>
    <mergeCell ref="N172:Q172"/>
    <mergeCell ref="F173:I173"/>
    <mergeCell ref="F174:I174"/>
    <mergeCell ref="F175:I175"/>
    <mergeCell ref="L175:M175"/>
    <mergeCell ref="N175:Q175"/>
    <mergeCell ref="F164:I164"/>
    <mergeCell ref="F165:I165"/>
    <mergeCell ref="F166:I166"/>
    <mergeCell ref="L166:M166"/>
    <mergeCell ref="N166:Q166"/>
    <mergeCell ref="F167:I167"/>
    <mergeCell ref="F168:I168"/>
    <mergeCell ref="F169:I169"/>
    <mergeCell ref="L169:M169"/>
    <mergeCell ref="N169:Q169"/>
    <mergeCell ref="F160:I160"/>
    <mergeCell ref="L160:M160"/>
    <mergeCell ref="N160:Q160"/>
    <mergeCell ref="F161:I161"/>
    <mergeCell ref="F162:I162"/>
    <mergeCell ref="L162:M162"/>
    <mergeCell ref="N162:Q162"/>
    <mergeCell ref="F163:I163"/>
    <mergeCell ref="L163:M163"/>
    <mergeCell ref="N163:Q163"/>
    <mergeCell ref="F152:I152"/>
    <mergeCell ref="F153:I153"/>
    <mergeCell ref="F154:I154"/>
    <mergeCell ref="F156:I156"/>
    <mergeCell ref="L156:M156"/>
    <mergeCell ref="N156:Q156"/>
    <mergeCell ref="F157:I157"/>
    <mergeCell ref="F158:I158"/>
    <mergeCell ref="F159:I159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F151:I151"/>
    <mergeCell ref="L151:M151"/>
    <mergeCell ref="N151:Q151"/>
    <mergeCell ref="F138:I138"/>
    <mergeCell ref="F139:I139"/>
    <mergeCell ref="F140:I140"/>
    <mergeCell ref="L140:M140"/>
    <mergeCell ref="N140:Q140"/>
    <mergeCell ref="F141:I141"/>
    <mergeCell ref="F142:I142"/>
    <mergeCell ref="F144:I144"/>
    <mergeCell ref="L144:M144"/>
    <mergeCell ref="N144:Q144"/>
    <mergeCell ref="F132:I132"/>
    <mergeCell ref="F133:I133"/>
    <mergeCell ref="F134:I134"/>
    <mergeCell ref="F135:I135"/>
    <mergeCell ref="L135:M135"/>
    <mergeCell ref="N135:Q135"/>
    <mergeCell ref="F137:I137"/>
    <mergeCell ref="L137:M137"/>
    <mergeCell ref="N137:Q137"/>
    <mergeCell ref="F126:I126"/>
    <mergeCell ref="L126:M126"/>
    <mergeCell ref="N126:Q126"/>
    <mergeCell ref="F127:I127"/>
    <mergeCell ref="F128:I128"/>
    <mergeCell ref="F129:I129"/>
    <mergeCell ref="F131:I131"/>
    <mergeCell ref="L131:M131"/>
    <mergeCell ref="N131:Q131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192:D197">
      <formula1>"K, M"</formula1>
    </dataValidation>
    <dataValidation type="list" allowBlank="1" showInputMessage="1" showErrorMessage="1" error="Povolené sú hodnoty základná, znížená, nulová." sqref="U192:U197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0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102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510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N99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ROUND((((SUM(BE99:BE106)+SUM(BE124:BE198))+SUM(BE200:BE204))),2)</f>
        <v>0</v>
      </c>
      <c r="I32" s="245"/>
      <c r="J32" s="245"/>
      <c r="K32" s="37"/>
      <c r="L32" s="37"/>
      <c r="M32" s="251">
        <f>ROUND(((ROUND((SUM(BE99:BE106)+SUM(BE124:BE198)), 2)*F32)+SUM(BE200:BE204)*F32),2)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ROUND((((SUM(BF99:BF106)+SUM(BF124:BF198))+SUM(BF200:BF204))),2)</f>
        <v>0</v>
      </c>
      <c r="I33" s="245"/>
      <c r="J33" s="245"/>
      <c r="K33" s="37"/>
      <c r="L33" s="37"/>
      <c r="M33" s="251">
        <f>ROUND(((ROUND((SUM(BF99:BF106)+SUM(BF124:BF198)), 2)*F33)+SUM(BF200:BF204)*F33),2)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ROUND((((SUM(BG99:BG106)+SUM(BG124:BG198))+SUM(BG200:BG204))),2)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ROUND((((SUM(BH99:BH106)+SUM(BH124:BH198))+SUM(BH200:BH204))),2)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ROUND((((SUM(BI99:BI106)+SUM(BI124:BI198))+SUM(BI200:BI204))),2)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584049 - SO M 584-049 Most cez potok Bystrianka na Stupke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N124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N125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N126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142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N134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438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N140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143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N144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144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N148</f>
        <v>0</v>
      </c>
      <c r="O94" s="259"/>
      <c r="P94" s="259"/>
      <c r="Q94" s="259"/>
      <c r="R94" s="139"/>
      <c r="T94" s="140"/>
      <c r="U94" s="140"/>
    </row>
    <row r="95" spans="2:47" s="7" customFormat="1" ht="19.899999999999999" customHeight="1">
      <c r="B95" s="137"/>
      <c r="C95" s="138"/>
      <c r="D95" s="107" t="s">
        <v>145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35">
        <f>N157</f>
        <v>0</v>
      </c>
      <c r="O95" s="259"/>
      <c r="P95" s="259"/>
      <c r="Q95" s="259"/>
      <c r="R95" s="139"/>
      <c r="T95" s="140"/>
      <c r="U95" s="140"/>
    </row>
    <row r="96" spans="2:47" s="6" customFormat="1" ht="24.95" customHeight="1">
      <c r="B96" s="132"/>
      <c r="C96" s="133"/>
      <c r="D96" s="134" t="s">
        <v>146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57">
        <f>N186</f>
        <v>0</v>
      </c>
      <c r="O96" s="258"/>
      <c r="P96" s="258"/>
      <c r="Q96" s="258"/>
      <c r="R96" s="135"/>
      <c r="T96" s="136"/>
      <c r="U96" s="136"/>
    </row>
    <row r="97" spans="2:65" s="6" customFormat="1" ht="21.75" customHeight="1">
      <c r="B97" s="132"/>
      <c r="C97" s="133"/>
      <c r="D97" s="134" t="s">
        <v>147</v>
      </c>
      <c r="E97" s="133"/>
      <c r="F97" s="133"/>
      <c r="G97" s="133"/>
      <c r="H97" s="133"/>
      <c r="I97" s="133"/>
      <c r="J97" s="133"/>
      <c r="K97" s="133"/>
      <c r="L97" s="133"/>
      <c r="M97" s="133"/>
      <c r="N97" s="260">
        <f>N199</f>
        <v>0</v>
      </c>
      <c r="O97" s="258"/>
      <c r="P97" s="258"/>
      <c r="Q97" s="258"/>
      <c r="R97" s="135"/>
      <c r="T97" s="136"/>
      <c r="U97" s="136"/>
    </row>
    <row r="98" spans="2:65" s="1" customFormat="1" ht="21.75" customHeight="1"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8"/>
      <c r="T98" s="130"/>
      <c r="U98" s="130"/>
    </row>
    <row r="99" spans="2:65" s="1" customFormat="1" ht="29.25" customHeight="1">
      <c r="B99" s="36"/>
      <c r="C99" s="131" t="s">
        <v>148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56">
        <f>ROUND(N100+N101+N102+N103+N104+N105,2)</f>
        <v>0</v>
      </c>
      <c r="O99" s="261"/>
      <c r="P99" s="261"/>
      <c r="Q99" s="261"/>
      <c r="R99" s="38"/>
      <c r="T99" s="141"/>
      <c r="U99" s="142" t="s">
        <v>39</v>
      </c>
    </row>
    <row r="100" spans="2:65" s="1" customFormat="1" ht="18" customHeight="1">
      <c r="B100" s="36"/>
      <c r="C100" s="37"/>
      <c r="D100" s="236" t="s">
        <v>149</v>
      </c>
      <c r="E100" s="237"/>
      <c r="F100" s="237"/>
      <c r="G100" s="237"/>
      <c r="H100" s="237"/>
      <c r="I100" s="37"/>
      <c r="J100" s="37"/>
      <c r="K100" s="37"/>
      <c r="L100" s="37"/>
      <c r="M100" s="37"/>
      <c r="N100" s="234">
        <f>ROUND(N88*T100,2)</f>
        <v>0</v>
      </c>
      <c r="O100" s="235"/>
      <c r="P100" s="235"/>
      <c r="Q100" s="235"/>
      <c r="R100" s="38"/>
      <c r="S100" s="143"/>
      <c r="T100" s="144"/>
      <c r="U100" s="145" t="s">
        <v>42</v>
      </c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6" t="s">
        <v>150</v>
      </c>
      <c r="AZ100" s="143"/>
      <c r="BA100" s="143"/>
      <c r="BB100" s="143"/>
      <c r="BC100" s="143"/>
      <c r="BD100" s="143"/>
      <c r="BE100" s="147">
        <f t="shared" ref="BE100:BE105" si="0">IF(U100="základná",N100,0)</f>
        <v>0</v>
      </c>
      <c r="BF100" s="147">
        <f t="shared" ref="BF100:BF105" si="1">IF(U100="znížená",N100,0)</f>
        <v>0</v>
      </c>
      <c r="BG100" s="147">
        <f t="shared" ref="BG100:BG105" si="2">IF(U100="zákl. prenesená",N100,0)</f>
        <v>0</v>
      </c>
      <c r="BH100" s="147">
        <f t="shared" ref="BH100:BH105" si="3">IF(U100="zníž. prenesená",N100,0)</f>
        <v>0</v>
      </c>
      <c r="BI100" s="147">
        <f t="shared" ref="BI100:BI105" si="4">IF(U100="nulová",N100,0)</f>
        <v>0</v>
      </c>
      <c r="BJ100" s="146" t="s">
        <v>151</v>
      </c>
      <c r="BK100" s="143"/>
      <c r="BL100" s="143"/>
      <c r="BM100" s="143"/>
    </row>
    <row r="101" spans="2:65" s="1" customFormat="1" ht="18" customHeight="1">
      <c r="B101" s="36"/>
      <c r="C101" s="37"/>
      <c r="D101" s="236" t="s">
        <v>152</v>
      </c>
      <c r="E101" s="237"/>
      <c r="F101" s="237"/>
      <c r="G101" s="237"/>
      <c r="H101" s="237"/>
      <c r="I101" s="37"/>
      <c r="J101" s="37"/>
      <c r="K101" s="37"/>
      <c r="L101" s="37"/>
      <c r="M101" s="37"/>
      <c r="N101" s="234">
        <f>ROUND(N88*T101,2)</f>
        <v>0</v>
      </c>
      <c r="O101" s="235"/>
      <c r="P101" s="235"/>
      <c r="Q101" s="235"/>
      <c r="R101" s="38"/>
      <c r="S101" s="143"/>
      <c r="T101" s="144"/>
      <c r="U101" s="145" t="s">
        <v>42</v>
      </c>
      <c r="V101" s="143"/>
      <c r="W101" s="143"/>
      <c r="X101" s="143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6" t="s">
        <v>150</v>
      </c>
      <c r="AZ101" s="143"/>
      <c r="BA101" s="143"/>
      <c r="BB101" s="143"/>
      <c r="BC101" s="143"/>
      <c r="BD101" s="143"/>
      <c r="BE101" s="147">
        <f t="shared" si="0"/>
        <v>0</v>
      </c>
      <c r="BF101" s="147">
        <f t="shared" si="1"/>
        <v>0</v>
      </c>
      <c r="BG101" s="147">
        <f t="shared" si="2"/>
        <v>0</v>
      </c>
      <c r="BH101" s="147">
        <f t="shared" si="3"/>
        <v>0</v>
      </c>
      <c r="BI101" s="147">
        <f t="shared" si="4"/>
        <v>0</v>
      </c>
      <c r="BJ101" s="146" t="s">
        <v>151</v>
      </c>
      <c r="BK101" s="143"/>
      <c r="BL101" s="143"/>
      <c r="BM101" s="143"/>
    </row>
    <row r="102" spans="2:65" s="1" customFormat="1" ht="18" customHeight="1">
      <c r="B102" s="36"/>
      <c r="C102" s="37"/>
      <c r="D102" s="236" t="s">
        <v>153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si="0"/>
        <v>0</v>
      </c>
      <c r="BF102" s="147">
        <f t="shared" si="1"/>
        <v>0</v>
      </c>
      <c r="BG102" s="147">
        <f t="shared" si="2"/>
        <v>0</v>
      </c>
      <c r="BH102" s="147">
        <f t="shared" si="3"/>
        <v>0</v>
      </c>
      <c r="BI102" s="147">
        <f t="shared" si="4"/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154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155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107" t="s">
        <v>156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8"/>
      <c r="U105" s="149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157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3.5"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8"/>
      <c r="T106" s="130"/>
      <c r="U106" s="130"/>
    </row>
    <row r="107" spans="2:65" s="1" customFormat="1" ht="29.25" customHeight="1">
      <c r="B107" s="36"/>
      <c r="C107" s="118" t="s">
        <v>125</v>
      </c>
      <c r="D107" s="119"/>
      <c r="E107" s="119"/>
      <c r="F107" s="119"/>
      <c r="G107" s="119"/>
      <c r="H107" s="119"/>
      <c r="I107" s="119"/>
      <c r="J107" s="119"/>
      <c r="K107" s="119"/>
      <c r="L107" s="240">
        <f>ROUND(SUM(N88+N99),2)</f>
        <v>0</v>
      </c>
      <c r="M107" s="240"/>
      <c r="N107" s="240"/>
      <c r="O107" s="240"/>
      <c r="P107" s="240"/>
      <c r="Q107" s="240"/>
      <c r="R107" s="38"/>
      <c r="T107" s="130"/>
      <c r="U107" s="130"/>
    </row>
    <row r="108" spans="2:65" s="1" customFormat="1" ht="6.95" customHeight="1">
      <c r="B108" s="60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2"/>
      <c r="T108" s="130"/>
      <c r="U108" s="130"/>
    </row>
    <row r="112" spans="2:65" s="1" customFormat="1" ht="6.95" customHeight="1"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5"/>
    </row>
    <row r="113" spans="2:65" s="1" customFormat="1" ht="36.950000000000003" customHeight="1">
      <c r="B113" s="36"/>
      <c r="C113" s="198" t="s">
        <v>158</v>
      </c>
      <c r="D113" s="245"/>
      <c r="E113" s="245"/>
      <c r="F113" s="245"/>
      <c r="G113" s="245"/>
      <c r="H113" s="245"/>
      <c r="I113" s="245"/>
      <c r="J113" s="245"/>
      <c r="K113" s="245"/>
      <c r="L113" s="245"/>
      <c r="M113" s="245"/>
      <c r="N113" s="245"/>
      <c r="O113" s="245"/>
      <c r="P113" s="245"/>
      <c r="Q113" s="245"/>
      <c r="R113" s="38"/>
    </row>
    <row r="114" spans="2:65" s="1" customFormat="1" ht="6.95" customHeight="1"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8"/>
    </row>
    <row r="115" spans="2:65" s="1" customFormat="1" ht="30" customHeight="1">
      <c r="B115" s="36"/>
      <c r="C115" s="31" t="s">
        <v>18</v>
      </c>
      <c r="D115" s="37"/>
      <c r="E115" s="37"/>
      <c r="F115" s="243" t="str">
        <f>F6</f>
        <v>REKONŠTRUKCIA II/584 TÁLE - BYSTRÁ, III/2373 DOLNÁ LEHOTA - MOSTY</v>
      </c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37"/>
      <c r="R115" s="38"/>
    </row>
    <row r="116" spans="2:65" s="1" customFormat="1" ht="36.950000000000003" customHeight="1">
      <c r="B116" s="36"/>
      <c r="C116" s="70" t="s">
        <v>132</v>
      </c>
      <c r="D116" s="37"/>
      <c r="E116" s="37"/>
      <c r="F116" s="218" t="str">
        <f>F7</f>
        <v>584049 - SO M 584-049 Most cez potok Bystrianka na Stupke</v>
      </c>
      <c r="G116" s="245"/>
      <c r="H116" s="245"/>
      <c r="I116" s="245"/>
      <c r="J116" s="245"/>
      <c r="K116" s="245"/>
      <c r="L116" s="245"/>
      <c r="M116" s="245"/>
      <c r="N116" s="245"/>
      <c r="O116" s="245"/>
      <c r="P116" s="245"/>
      <c r="Q116" s="37"/>
      <c r="R116" s="38"/>
    </row>
    <row r="117" spans="2:65" s="1" customFormat="1" ht="6.95" customHeight="1"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8"/>
    </row>
    <row r="118" spans="2:65" s="1" customFormat="1" ht="18" customHeight="1">
      <c r="B118" s="36"/>
      <c r="C118" s="31" t="s">
        <v>23</v>
      </c>
      <c r="D118" s="37"/>
      <c r="E118" s="37"/>
      <c r="F118" s="29" t="str">
        <f>F9</f>
        <v xml:space="preserve"> </v>
      </c>
      <c r="G118" s="37"/>
      <c r="H118" s="37"/>
      <c r="I118" s="37"/>
      <c r="J118" s="37"/>
      <c r="K118" s="31" t="s">
        <v>25</v>
      </c>
      <c r="L118" s="37"/>
      <c r="M118" s="247" t="str">
        <f>IF(O9="","",O9)</f>
        <v>18. 6. 2018</v>
      </c>
      <c r="N118" s="247"/>
      <c r="O118" s="247"/>
      <c r="P118" s="247"/>
      <c r="Q118" s="37"/>
      <c r="R118" s="38"/>
    </row>
    <row r="119" spans="2:65" s="1" customFormat="1" ht="6.9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5" s="1" customFormat="1">
      <c r="B120" s="36"/>
      <c r="C120" s="31" t="s">
        <v>27</v>
      </c>
      <c r="D120" s="37"/>
      <c r="E120" s="37"/>
      <c r="F120" s="29" t="str">
        <f>E12</f>
        <v xml:space="preserve"> </v>
      </c>
      <c r="G120" s="37"/>
      <c r="H120" s="37"/>
      <c r="I120" s="37"/>
      <c r="J120" s="37"/>
      <c r="K120" s="31" t="s">
        <v>32</v>
      </c>
      <c r="L120" s="37"/>
      <c r="M120" s="202" t="str">
        <f>E18</f>
        <v xml:space="preserve"> </v>
      </c>
      <c r="N120" s="202"/>
      <c r="O120" s="202"/>
      <c r="P120" s="202"/>
      <c r="Q120" s="202"/>
      <c r="R120" s="38"/>
    </row>
    <row r="121" spans="2:65" s="1" customFormat="1" ht="14.45" customHeight="1">
      <c r="B121" s="36"/>
      <c r="C121" s="31" t="s">
        <v>30</v>
      </c>
      <c r="D121" s="37"/>
      <c r="E121" s="37"/>
      <c r="F121" s="29" t="str">
        <f>IF(E15="","",E15)</f>
        <v>Vyplň údaj</v>
      </c>
      <c r="G121" s="37"/>
      <c r="H121" s="37"/>
      <c r="I121" s="37"/>
      <c r="J121" s="37"/>
      <c r="K121" s="31" t="s">
        <v>34</v>
      </c>
      <c r="L121" s="37"/>
      <c r="M121" s="202" t="str">
        <f>E21</f>
        <v xml:space="preserve"> </v>
      </c>
      <c r="N121" s="202"/>
      <c r="O121" s="202"/>
      <c r="P121" s="202"/>
      <c r="Q121" s="202"/>
      <c r="R121" s="38"/>
    </row>
    <row r="122" spans="2:65" s="1" customFormat="1" ht="10.35" customHeight="1"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8"/>
    </row>
    <row r="123" spans="2:65" s="8" customFormat="1" ht="29.25" customHeight="1">
      <c r="B123" s="150"/>
      <c r="C123" s="151" t="s">
        <v>159</v>
      </c>
      <c r="D123" s="152" t="s">
        <v>160</v>
      </c>
      <c r="E123" s="152" t="s">
        <v>57</v>
      </c>
      <c r="F123" s="262" t="s">
        <v>161</v>
      </c>
      <c r="G123" s="262"/>
      <c r="H123" s="262"/>
      <c r="I123" s="262"/>
      <c r="J123" s="152" t="s">
        <v>162</v>
      </c>
      <c r="K123" s="152" t="s">
        <v>163</v>
      </c>
      <c r="L123" s="262" t="s">
        <v>164</v>
      </c>
      <c r="M123" s="262"/>
      <c r="N123" s="262" t="s">
        <v>137</v>
      </c>
      <c r="O123" s="262"/>
      <c r="P123" s="262"/>
      <c r="Q123" s="263"/>
      <c r="R123" s="153"/>
      <c r="T123" s="81" t="s">
        <v>165</v>
      </c>
      <c r="U123" s="82" t="s">
        <v>39</v>
      </c>
      <c r="V123" s="82" t="s">
        <v>166</v>
      </c>
      <c r="W123" s="82" t="s">
        <v>167</v>
      </c>
      <c r="X123" s="82" t="s">
        <v>168</v>
      </c>
      <c r="Y123" s="82" t="s">
        <v>169</v>
      </c>
      <c r="Z123" s="82" t="s">
        <v>170</v>
      </c>
      <c r="AA123" s="83" t="s">
        <v>171</v>
      </c>
    </row>
    <row r="124" spans="2:65" s="1" customFormat="1" ht="29.25" customHeight="1">
      <c r="B124" s="36"/>
      <c r="C124" s="85" t="s">
        <v>134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277">
        <f>BK124</f>
        <v>0</v>
      </c>
      <c r="O124" s="278"/>
      <c r="P124" s="278"/>
      <c r="Q124" s="278"/>
      <c r="R124" s="38"/>
      <c r="T124" s="84"/>
      <c r="U124" s="52"/>
      <c r="V124" s="52"/>
      <c r="W124" s="154">
        <f>W125+W186+W199</f>
        <v>0</v>
      </c>
      <c r="X124" s="52"/>
      <c r="Y124" s="154">
        <f>Y125+Y186+Y199</f>
        <v>225.24985847900001</v>
      </c>
      <c r="Z124" s="52"/>
      <c r="AA124" s="155">
        <f>AA125+AA186+AA199</f>
        <v>4.6469999999999994</v>
      </c>
      <c r="AT124" s="20" t="s">
        <v>74</v>
      </c>
      <c r="AU124" s="20" t="s">
        <v>139</v>
      </c>
      <c r="BK124" s="156">
        <f>BK125+BK186+BK199</f>
        <v>0</v>
      </c>
    </row>
    <row r="125" spans="2:65" s="9" customFormat="1" ht="37.35" customHeight="1">
      <c r="B125" s="157"/>
      <c r="C125" s="158"/>
      <c r="D125" s="159" t="s">
        <v>140</v>
      </c>
      <c r="E125" s="159"/>
      <c r="F125" s="159"/>
      <c r="G125" s="159"/>
      <c r="H125" s="159"/>
      <c r="I125" s="159"/>
      <c r="J125" s="159"/>
      <c r="K125" s="159"/>
      <c r="L125" s="159"/>
      <c r="M125" s="159"/>
      <c r="N125" s="260">
        <f>BK125</f>
        <v>0</v>
      </c>
      <c r="O125" s="279"/>
      <c r="P125" s="279"/>
      <c r="Q125" s="279"/>
      <c r="R125" s="160"/>
      <c r="T125" s="161"/>
      <c r="U125" s="158"/>
      <c r="V125" s="158"/>
      <c r="W125" s="162">
        <f>W126+W134+W140+W144+W148+W157</f>
        <v>0</v>
      </c>
      <c r="X125" s="158"/>
      <c r="Y125" s="162">
        <f>Y126+Y134+Y140+Y144+Y148+Y157</f>
        <v>225.24985847900001</v>
      </c>
      <c r="Z125" s="158"/>
      <c r="AA125" s="163">
        <f>AA126+AA134+AA140+AA144+AA148+AA157</f>
        <v>4.6469999999999994</v>
      </c>
      <c r="AR125" s="164" t="s">
        <v>83</v>
      </c>
      <c r="AT125" s="165" t="s">
        <v>74</v>
      </c>
      <c r="AU125" s="165" t="s">
        <v>75</v>
      </c>
      <c r="AY125" s="164" t="s">
        <v>172</v>
      </c>
      <c r="BK125" s="166">
        <f>BK126+BK134+BK140+BK144+BK148+BK157</f>
        <v>0</v>
      </c>
    </row>
    <row r="126" spans="2:65" s="9" customFormat="1" ht="19.899999999999999" customHeight="1">
      <c r="B126" s="157"/>
      <c r="C126" s="158"/>
      <c r="D126" s="167" t="s">
        <v>141</v>
      </c>
      <c r="E126" s="167"/>
      <c r="F126" s="167"/>
      <c r="G126" s="167"/>
      <c r="H126" s="167"/>
      <c r="I126" s="167"/>
      <c r="J126" s="167"/>
      <c r="K126" s="167"/>
      <c r="L126" s="167"/>
      <c r="M126" s="167"/>
      <c r="N126" s="280">
        <f>BK126</f>
        <v>0</v>
      </c>
      <c r="O126" s="281"/>
      <c r="P126" s="281"/>
      <c r="Q126" s="281"/>
      <c r="R126" s="160"/>
      <c r="T126" s="161"/>
      <c r="U126" s="158"/>
      <c r="V126" s="158"/>
      <c r="W126" s="162">
        <f>SUM(W127:W133)</f>
        <v>0</v>
      </c>
      <c r="X126" s="158"/>
      <c r="Y126" s="162">
        <f>SUM(Y127:Y133)</f>
        <v>2.2589999999999999E-2</v>
      </c>
      <c r="Z126" s="158"/>
      <c r="AA126" s="163">
        <f>SUM(AA127:AA133)</f>
        <v>0.45899999999999996</v>
      </c>
      <c r="AR126" s="164" t="s">
        <v>83</v>
      </c>
      <c r="AT126" s="165" t="s">
        <v>74</v>
      </c>
      <c r="AU126" s="165" t="s">
        <v>83</v>
      </c>
      <c r="AY126" s="164" t="s">
        <v>172</v>
      </c>
      <c r="BK126" s="166">
        <f>SUM(BK127:BK133)</f>
        <v>0</v>
      </c>
    </row>
    <row r="127" spans="2:65" s="1" customFormat="1" ht="16.5" customHeight="1">
      <c r="B127" s="36"/>
      <c r="C127" s="168" t="s">
        <v>83</v>
      </c>
      <c r="D127" s="168" t="s">
        <v>173</v>
      </c>
      <c r="E127" s="169" t="s">
        <v>274</v>
      </c>
      <c r="F127" s="264" t="s">
        <v>275</v>
      </c>
      <c r="G127" s="264"/>
      <c r="H127" s="264"/>
      <c r="I127" s="264"/>
      <c r="J127" s="170" t="s">
        <v>193</v>
      </c>
      <c r="K127" s="171">
        <v>4.5</v>
      </c>
      <c r="L127" s="265">
        <v>0</v>
      </c>
      <c r="M127" s="266"/>
      <c r="N127" s="267">
        <f>ROUND(L127*K127,3)</f>
        <v>0</v>
      </c>
      <c r="O127" s="267"/>
      <c r="P127" s="267"/>
      <c r="Q127" s="267"/>
      <c r="R127" s="38"/>
      <c r="T127" s="173" t="s">
        <v>21</v>
      </c>
      <c r="U127" s="45" t="s">
        <v>42</v>
      </c>
      <c r="V127" s="37"/>
      <c r="W127" s="174">
        <f>V127*K127</f>
        <v>0</v>
      </c>
      <c r="X127" s="174">
        <v>5.0200000000000002E-3</v>
      </c>
      <c r="Y127" s="174">
        <f>X127*K127</f>
        <v>2.2589999999999999E-2</v>
      </c>
      <c r="Z127" s="174">
        <v>0.10199999999999999</v>
      </c>
      <c r="AA127" s="175">
        <f>Z127*K127</f>
        <v>0.45899999999999996</v>
      </c>
      <c r="AR127" s="20" t="s">
        <v>177</v>
      </c>
      <c r="AT127" s="20" t="s">
        <v>173</v>
      </c>
      <c r="AU127" s="20" t="s">
        <v>151</v>
      </c>
      <c r="AY127" s="20" t="s">
        <v>172</v>
      </c>
      <c r="BE127" s="111">
        <f>IF(U127="základná",N127,0)</f>
        <v>0</v>
      </c>
      <c r="BF127" s="111">
        <f>IF(U127="znížená",N127,0)</f>
        <v>0</v>
      </c>
      <c r="BG127" s="111">
        <f>IF(U127="zákl. prenesená",N127,0)</f>
        <v>0</v>
      </c>
      <c r="BH127" s="111">
        <f>IF(U127="zníž. prenesená",N127,0)</f>
        <v>0</v>
      </c>
      <c r="BI127" s="111">
        <f>IF(U127="nulová",N127,0)</f>
        <v>0</v>
      </c>
      <c r="BJ127" s="20" t="s">
        <v>151</v>
      </c>
      <c r="BK127" s="176">
        <f>ROUND(L127*K127,3)</f>
        <v>0</v>
      </c>
      <c r="BL127" s="20" t="s">
        <v>177</v>
      </c>
      <c r="BM127" s="20" t="s">
        <v>276</v>
      </c>
    </row>
    <row r="128" spans="2:65" s="10" customFormat="1" ht="51" customHeight="1">
      <c r="B128" s="177"/>
      <c r="C128" s="178"/>
      <c r="D128" s="178"/>
      <c r="E128" s="179" t="s">
        <v>21</v>
      </c>
      <c r="F128" s="268" t="s">
        <v>277</v>
      </c>
      <c r="G128" s="269"/>
      <c r="H128" s="269"/>
      <c r="I128" s="269"/>
      <c r="J128" s="178"/>
      <c r="K128" s="179" t="s">
        <v>21</v>
      </c>
      <c r="L128" s="178"/>
      <c r="M128" s="178"/>
      <c r="N128" s="178"/>
      <c r="O128" s="178"/>
      <c r="P128" s="178"/>
      <c r="Q128" s="178"/>
      <c r="R128" s="180"/>
      <c r="T128" s="181"/>
      <c r="U128" s="178"/>
      <c r="V128" s="178"/>
      <c r="W128" s="178"/>
      <c r="X128" s="178"/>
      <c r="Y128" s="178"/>
      <c r="Z128" s="178"/>
      <c r="AA128" s="182"/>
      <c r="AT128" s="183" t="s">
        <v>180</v>
      </c>
      <c r="AU128" s="183" t="s">
        <v>151</v>
      </c>
      <c r="AV128" s="10" t="s">
        <v>83</v>
      </c>
      <c r="AW128" s="10" t="s">
        <v>6</v>
      </c>
      <c r="AX128" s="10" t="s">
        <v>75</v>
      </c>
      <c r="AY128" s="183" t="s">
        <v>172</v>
      </c>
    </row>
    <row r="129" spans="2:65" s="11" customFormat="1" ht="16.5" customHeight="1">
      <c r="B129" s="184"/>
      <c r="C129" s="185"/>
      <c r="D129" s="185"/>
      <c r="E129" s="186" t="s">
        <v>21</v>
      </c>
      <c r="F129" s="272" t="s">
        <v>215</v>
      </c>
      <c r="G129" s="273"/>
      <c r="H129" s="273"/>
      <c r="I129" s="273"/>
      <c r="J129" s="185"/>
      <c r="K129" s="187">
        <v>4.5</v>
      </c>
      <c r="L129" s="185"/>
      <c r="M129" s="185"/>
      <c r="N129" s="185"/>
      <c r="O129" s="185"/>
      <c r="P129" s="185"/>
      <c r="Q129" s="185"/>
      <c r="R129" s="188"/>
      <c r="T129" s="189"/>
      <c r="U129" s="185"/>
      <c r="V129" s="185"/>
      <c r="W129" s="185"/>
      <c r="X129" s="185"/>
      <c r="Y129" s="185"/>
      <c r="Z129" s="185"/>
      <c r="AA129" s="190"/>
      <c r="AT129" s="191" t="s">
        <v>180</v>
      </c>
      <c r="AU129" s="191" t="s">
        <v>151</v>
      </c>
      <c r="AV129" s="11" t="s">
        <v>151</v>
      </c>
      <c r="AW129" s="11" t="s">
        <v>6</v>
      </c>
      <c r="AX129" s="11" t="s">
        <v>83</v>
      </c>
      <c r="AY129" s="191" t="s">
        <v>172</v>
      </c>
    </row>
    <row r="130" spans="2:65" s="1" customFormat="1" ht="16.5" customHeight="1">
      <c r="B130" s="36"/>
      <c r="C130" s="168" t="s">
        <v>151</v>
      </c>
      <c r="D130" s="168" t="s">
        <v>173</v>
      </c>
      <c r="E130" s="169" t="s">
        <v>174</v>
      </c>
      <c r="F130" s="264" t="s">
        <v>175</v>
      </c>
      <c r="G130" s="264"/>
      <c r="H130" s="264"/>
      <c r="I130" s="264"/>
      <c r="J130" s="170" t="s">
        <v>176</v>
      </c>
      <c r="K130" s="171">
        <v>258</v>
      </c>
      <c r="L130" s="265">
        <v>0</v>
      </c>
      <c r="M130" s="266"/>
      <c r="N130" s="267">
        <f>ROUND(L130*K130,3)</f>
        <v>0</v>
      </c>
      <c r="O130" s="267"/>
      <c r="P130" s="267"/>
      <c r="Q130" s="267"/>
      <c r="R130" s="38"/>
      <c r="T130" s="173" t="s">
        <v>21</v>
      </c>
      <c r="U130" s="45" t="s">
        <v>42</v>
      </c>
      <c r="V130" s="37"/>
      <c r="W130" s="174">
        <f>V130*K130</f>
        <v>0</v>
      </c>
      <c r="X130" s="174">
        <v>0</v>
      </c>
      <c r="Y130" s="174">
        <f>X130*K130</f>
        <v>0</v>
      </c>
      <c r="Z130" s="174">
        <v>0</v>
      </c>
      <c r="AA130" s="175">
        <f>Z130*K130</f>
        <v>0</v>
      </c>
      <c r="AR130" s="20" t="s">
        <v>177</v>
      </c>
      <c r="AT130" s="20" t="s">
        <v>173</v>
      </c>
      <c r="AU130" s="20" t="s">
        <v>151</v>
      </c>
      <c r="AY130" s="20" t="s">
        <v>172</v>
      </c>
      <c r="BE130" s="111">
        <f>IF(U130="základná",N130,0)</f>
        <v>0</v>
      </c>
      <c r="BF130" s="111">
        <f>IF(U130="znížená",N130,0)</f>
        <v>0</v>
      </c>
      <c r="BG130" s="111">
        <f>IF(U130="zákl. prenesená",N130,0)</f>
        <v>0</v>
      </c>
      <c r="BH130" s="111">
        <f>IF(U130="zníž. prenesená",N130,0)</f>
        <v>0</v>
      </c>
      <c r="BI130" s="111">
        <f>IF(U130="nulová",N130,0)</f>
        <v>0</v>
      </c>
      <c r="BJ130" s="20" t="s">
        <v>151</v>
      </c>
      <c r="BK130" s="176">
        <f>ROUND(L130*K130,3)</f>
        <v>0</v>
      </c>
      <c r="BL130" s="20" t="s">
        <v>177</v>
      </c>
      <c r="BM130" s="20" t="s">
        <v>178</v>
      </c>
    </row>
    <row r="131" spans="2:65" s="10" customFormat="1" ht="51" customHeight="1">
      <c r="B131" s="177"/>
      <c r="C131" s="178"/>
      <c r="D131" s="178"/>
      <c r="E131" s="179" t="s">
        <v>21</v>
      </c>
      <c r="F131" s="268" t="s">
        <v>179</v>
      </c>
      <c r="G131" s="269"/>
      <c r="H131" s="269"/>
      <c r="I131" s="269"/>
      <c r="J131" s="178"/>
      <c r="K131" s="179" t="s">
        <v>21</v>
      </c>
      <c r="L131" s="178"/>
      <c r="M131" s="178"/>
      <c r="N131" s="178"/>
      <c r="O131" s="178"/>
      <c r="P131" s="178"/>
      <c r="Q131" s="178"/>
      <c r="R131" s="180"/>
      <c r="T131" s="181"/>
      <c r="U131" s="178"/>
      <c r="V131" s="178"/>
      <c r="W131" s="178"/>
      <c r="X131" s="178"/>
      <c r="Y131" s="178"/>
      <c r="Z131" s="178"/>
      <c r="AA131" s="182"/>
      <c r="AT131" s="183" t="s">
        <v>180</v>
      </c>
      <c r="AU131" s="183" t="s">
        <v>151</v>
      </c>
      <c r="AV131" s="10" t="s">
        <v>83</v>
      </c>
      <c r="AW131" s="10" t="s">
        <v>6</v>
      </c>
      <c r="AX131" s="10" t="s">
        <v>75</v>
      </c>
      <c r="AY131" s="183" t="s">
        <v>172</v>
      </c>
    </row>
    <row r="132" spans="2:65" s="10" customFormat="1" ht="25.5" customHeight="1">
      <c r="B132" s="177"/>
      <c r="C132" s="178"/>
      <c r="D132" s="178"/>
      <c r="E132" s="179" t="s">
        <v>21</v>
      </c>
      <c r="F132" s="270" t="s">
        <v>181</v>
      </c>
      <c r="G132" s="271"/>
      <c r="H132" s="271"/>
      <c r="I132" s="271"/>
      <c r="J132" s="178"/>
      <c r="K132" s="179" t="s">
        <v>21</v>
      </c>
      <c r="L132" s="178"/>
      <c r="M132" s="178"/>
      <c r="N132" s="178"/>
      <c r="O132" s="178"/>
      <c r="P132" s="178"/>
      <c r="Q132" s="178"/>
      <c r="R132" s="180"/>
      <c r="T132" s="181"/>
      <c r="U132" s="178"/>
      <c r="V132" s="178"/>
      <c r="W132" s="178"/>
      <c r="X132" s="178"/>
      <c r="Y132" s="178"/>
      <c r="Z132" s="178"/>
      <c r="AA132" s="182"/>
      <c r="AT132" s="183" t="s">
        <v>180</v>
      </c>
      <c r="AU132" s="183" t="s">
        <v>151</v>
      </c>
      <c r="AV132" s="10" t="s">
        <v>83</v>
      </c>
      <c r="AW132" s="10" t="s">
        <v>6</v>
      </c>
      <c r="AX132" s="10" t="s">
        <v>75</v>
      </c>
      <c r="AY132" s="183" t="s">
        <v>172</v>
      </c>
    </row>
    <row r="133" spans="2:65" s="11" customFormat="1" ht="16.5" customHeight="1">
      <c r="B133" s="184"/>
      <c r="C133" s="185"/>
      <c r="D133" s="185"/>
      <c r="E133" s="186" t="s">
        <v>21</v>
      </c>
      <c r="F133" s="272" t="s">
        <v>511</v>
      </c>
      <c r="G133" s="273"/>
      <c r="H133" s="273"/>
      <c r="I133" s="273"/>
      <c r="J133" s="185"/>
      <c r="K133" s="187">
        <v>258</v>
      </c>
      <c r="L133" s="185"/>
      <c r="M133" s="185"/>
      <c r="N133" s="185"/>
      <c r="O133" s="185"/>
      <c r="P133" s="185"/>
      <c r="Q133" s="185"/>
      <c r="R133" s="188"/>
      <c r="T133" s="189"/>
      <c r="U133" s="185"/>
      <c r="V133" s="185"/>
      <c r="W133" s="185"/>
      <c r="X133" s="185"/>
      <c r="Y133" s="185"/>
      <c r="Z133" s="185"/>
      <c r="AA133" s="190"/>
      <c r="AT133" s="191" t="s">
        <v>180</v>
      </c>
      <c r="AU133" s="191" t="s">
        <v>151</v>
      </c>
      <c r="AV133" s="11" t="s">
        <v>151</v>
      </c>
      <c r="AW133" s="11" t="s">
        <v>6</v>
      </c>
      <c r="AX133" s="11" t="s">
        <v>83</v>
      </c>
      <c r="AY133" s="191" t="s">
        <v>172</v>
      </c>
    </row>
    <row r="134" spans="2:65" s="9" customFormat="1" ht="29.85" customHeight="1">
      <c r="B134" s="157"/>
      <c r="C134" s="158"/>
      <c r="D134" s="167" t="s">
        <v>142</v>
      </c>
      <c r="E134" s="167"/>
      <c r="F134" s="167"/>
      <c r="G134" s="167"/>
      <c r="H134" s="167"/>
      <c r="I134" s="167"/>
      <c r="J134" s="167"/>
      <c r="K134" s="167"/>
      <c r="L134" s="167"/>
      <c r="M134" s="167"/>
      <c r="N134" s="280">
        <f>BK134</f>
        <v>0</v>
      </c>
      <c r="O134" s="281"/>
      <c r="P134" s="281"/>
      <c r="Q134" s="281"/>
      <c r="R134" s="160"/>
      <c r="T134" s="161"/>
      <c r="U134" s="158"/>
      <c r="V134" s="158"/>
      <c r="W134" s="162">
        <f>SUM(W135:W139)</f>
        <v>0</v>
      </c>
      <c r="X134" s="158"/>
      <c r="Y134" s="162">
        <f>SUM(Y135:Y139)</f>
        <v>20.887037479</v>
      </c>
      <c r="Z134" s="158"/>
      <c r="AA134" s="163">
        <f>SUM(AA135:AA139)</f>
        <v>0</v>
      </c>
      <c r="AR134" s="164" t="s">
        <v>83</v>
      </c>
      <c r="AT134" s="165" t="s">
        <v>74</v>
      </c>
      <c r="AU134" s="165" t="s">
        <v>83</v>
      </c>
      <c r="AY134" s="164" t="s">
        <v>172</v>
      </c>
      <c r="BK134" s="166">
        <f>SUM(BK135:BK139)</f>
        <v>0</v>
      </c>
    </row>
    <row r="135" spans="2:65" s="1" customFormat="1" ht="25.5" customHeight="1">
      <c r="B135" s="36"/>
      <c r="C135" s="168" t="s">
        <v>190</v>
      </c>
      <c r="D135" s="168" t="s">
        <v>173</v>
      </c>
      <c r="E135" s="169" t="s">
        <v>310</v>
      </c>
      <c r="F135" s="264" t="s">
        <v>311</v>
      </c>
      <c r="G135" s="264"/>
      <c r="H135" s="264"/>
      <c r="I135" s="264"/>
      <c r="J135" s="170" t="s">
        <v>193</v>
      </c>
      <c r="K135" s="171">
        <v>7.1</v>
      </c>
      <c r="L135" s="265">
        <v>0</v>
      </c>
      <c r="M135" s="266"/>
      <c r="N135" s="267">
        <f>ROUND(L135*K135,3)</f>
        <v>0</v>
      </c>
      <c r="O135" s="267"/>
      <c r="P135" s="267"/>
      <c r="Q135" s="267"/>
      <c r="R135" s="38"/>
      <c r="T135" s="173" t="s">
        <v>21</v>
      </c>
      <c r="U135" s="45" t="s">
        <v>42</v>
      </c>
      <c r="V135" s="37"/>
      <c r="W135" s="174">
        <f>V135*K135</f>
        <v>0</v>
      </c>
      <c r="X135" s="174">
        <v>2.7855500000000002</v>
      </c>
      <c r="Y135" s="174">
        <f>X135*K135</f>
        <v>19.777405000000002</v>
      </c>
      <c r="Z135" s="174">
        <v>0</v>
      </c>
      <c r="AA135" s="175">
        <f>Z135*K135</f>
        <v>0</v>
      </c>
      <c r="AR135" s="20" t="s">
        <v>177</v>
      </c>
      <c r="AT135" s="20" t="s">
        <v>173</v>
      </c>
      <c r="AU135" s="20" t="s">
        <v>151</v>
      </c>
      <c r="AY135" s="20" t="s">
        <v>172</v>
      </c>
      <c r="BE135" s="111">
        <f>IF(U135="základná",N135,0)</f>
        <v>0</v>
      </c>
      <c r="BF135" s="111">
        <f>IF(U135="znížená",N135,0)</f>
        <v>0</v>
      </c>
      <c r="BG135" s="111">
        <f>IF(U135="zákl. prenesená",N135,0)</f>
        <v>0</v>
      </c>
      <c r="BH135" s="111">
        <f>IF(U135="zníž. prenesená",N135,0)</f>
        <v>0</v>
      </c>
      <c r="BI135" s="111">
        <f>IF(U135="nulová",N135,0)</f>
        <v>0</v>
      </c>
      <c r="BJ135" s="20" t="s">
        <v>151</v>
      </c>
      <c r="BK135" s="176">
        <f>ROUND(L135*K135,3)</f>
        <v>0</v>
      </c>
      <c r="BL135" s="20" t="s">
        <v>177</v>
      </c>
      <c r="BM135" s="20" t="s">
        <v>312</v>
      </c>
    </row>
    <row r="136" spans="2:65" s="10" customFormat="1" ht="51" customHeight="1">
      <c r="B136" s="177"/>
      <c r="C136" s="178"/>
      <c r="D136" s="178"/>
      <c r="E136" s="179" t="s">
        <v>21</v>
      </c>
      <c r="F136" s="268" t="s">
        <v>313</v>
      </c>
      <c r="G136" s="269"/>
      <c r="H136" s="269"/>
      <c r="I136" s="269"/>
      <c r="J136" s="178"/>
      <c r="K136" s="179" t="s">
        <v>21</v>
      </c>
      <c r="L136" s="178"/>
      <c r="M136" s="178"/>
      <c r="N136" s="178"/>
      <c r="O136" s="178"/>
      <c r="P136" s="178"/>
      <c r="Q136" s="178"/>
      <c r="R136" s="180"/>
      <c r="T136" s="181"/>
      <c r="U136" s="178"/>
      <c r="V136" s="178"/>
      <c r="W136" s="178"/>
      <c r="X136" s="178"/>
      <c r="Y136" s="178"/>
      <c r="Z136" s="178"/>
      <c r="AA136" s="182"/>
      <c r="AT136" s="183" t="s">
        <v>180</v>
      </c>
      <c r="AU136" s="183" t="s">
        <v>151</v>
      </c>
      <c r="AV136" s="10" t="s">
        <v>83</v>
      </c>
      <c r="AW136" s="10" t="s">
        <v>6</v>
      </c>
      <c r="AX136" s="10" t="s">
        <v>75</v>
      </c>
      <c r="AY136" s="183" t="s">
        <v>172</v>
      </c>
    </row>
    <row r="137" spans="2:65" s="10" customFormat="1" ht="16.5" customHeight="1">
      <c r="B137" s="177"/>
      <c r="C137" s="178"/>
      <c r="D137" s="178"/>
      <c r="E137" s="179" t="s">
        <v>21</v>
      </c>
      <c r="F137" s="270" t="s">
        <v>314</v>
      </c>
      <c r="G137" s="271"/>
      <c r="H137" s="271"/>
      <c r="I137" s="271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1" customFormat="1" ht="16.5" customHeight="1">
      <c r="B138" s="184"/>
      <c r="C138" s="185"/>
      <c r="D138" s="185"/>
      <c r="E138" s="186" t="s">
        <v>21</v>
      </c>
      <c r="F138" s="272" t="s">
        <v>512</v>
      </c>
      <c r="G138" s="273"/>
      <c r="H138" s="273"/>
      <c r="I138" s="273"/>
      <c r="J138" s="185"/>
      <c r="K138" s="187">
        <v>7.1</v>
      </c>
      <c r="L138" s="185"/>
      <c r="M138" s="185"/>
      <c r="N138" s="185"/>
      <c r="O138" s="185"/>
      <c r="P138" s="185"/>
      <c r="Q138" s="185"/>
      <c r="R138" s="188"/>
      <c r="T138" s="189"/>
      <c r="U138" s="185"/>
      <c r="V138" s="185"/>
      <c r="W138" s="185"/>
      <c r="X138" s="185"/>
      <c r="Y138" s="185"/>
      <c r="Z138" s="185"/>
      <c r="AA138" s="190"/>
      <c r="AT138" s="191" t="s">
        <v>180</v>
      </c>
      <c r="AU138" s="191" t="s">
        <v>151</v>
      </c>
      <c r="AV138" s="11" t="s">
        <v>151</v>
      </c>
      <c r="AW138" s="11" t="s">
        <v>6</v>
      </c>
      <c r="AX138" s="11" t="s">
        <v>83</v>
      </c>
      <c r="AY138" s="191" t="s">
        <v>172</v>
      </c>
    </row>
    <row r="139" spans="2:65" s="1" customFormat="1" ht="25.5" customHeight="1">
      <c r="B139" s="36"/>
      <c r="C139" s="168" t="s">
        <v>177</v>
      </c>
      <c r="D139" s="168" t="s">
        <v>173</v>
      </c>
      <c r="E139" s="169" t="s">
        <v>316</v>
      </c>
      <c r="F139" s="264" t="s">
        <v>317</v>
      </c>
      <c r="G139" s="264"/>
      <c r="H139" s="264"/>
      <c r="I139" s="264"/>
      <c r="J139" s="170" t="s">
        <v>308</v>
      </c>
      <c r="K139" s="171">
        <v>1.07</v>
      </c>
      <c r="L139" s="265">
        <v>0</v>
      </c>
      <c r="M139" s="266"/>
      <c r="N139" s="267">
        <f>ROUND(L139*K139,3)</f>
        <v>0</v>
      </c>
      <c r="O139" s="267"/>
      <c r="P139" s="267"/>
      <c r="Q139" s="267"/>
      <c r="R139" s="38"/>
      <c r="T139" s="173" t="s">
        <v>21</v>
      </c>
      <c r="U139" s="45" t="s">
        <v>42</v>
      </c>
      <c r="V139" s="37"/>
      <c r="W139" s="174">
        <f>V139*K139</f>
        <v>0</v>
      </c>
      <c r="X139" s="174">
        <v>1.0370397</v>
      </c>
      <c r="Y139" s="174">
        <f>X139*K139</f>
        <v>1.1096324790000001</v>
      </c>
      <c r="Z139" s="174">
        <v>0</v>
      </c>
      <c r="AA139" s="175">
        <f>Z139*K139</f>
        <v>0</v>
      </c>
      <c r="AR139" s="20" t="s">
        <v>177</v>
      </c>
      <c r="AT139" s="20" t="s">
        <v>173</v>
      </c>
      <c r="AU139" s="20" t="s">
        <v>151</v>
      </c>
      <c r="AY139" s="20" t="s">
        <v>172</v>
      </c>
      <c r="BE139" s="111">
        <f>IF(U139="základná",N139,0)</f>
        <v>0</v>
      </c>
      <c r="BF139" s="111">
        <f>IF(U139="znížená",N139,0)</f>
        <v>0</v>
      </c>
      <c r="BG139" s="111">
        <f>IF(U139="zákl. prenesená",N139,0)</f>
        <v>0</v>
      </c>
      <c r="BH139" s="111">
        <f>IF(U139="zníž. prenesená",N139,0)</f>
        <v>0</v>
      </c>
      <c r="BI139" s="111">
        <f>IF(U139="nulová",N139,0)</f>
        <v>0</v>
      </c>
      <c r="BJ139" s="20" t="s">
        <v>151</v>
      </c>
      <c r="BK139" s="176">
        <f>ROUND(L139*K139,3)</f>
        <v>0</v>
      </c>
      <c r="BL139" s="20" t="s">
        <v>177</v>
      </c>
      <c r="BM139" s="20" t="s">
        <v>318</v>
      </c>
    </row>
    <row r="140" spans="2:65" s="9" customFormat="1" ht="29.85" customHeight="1">
      <c r="B140" s="157"/>
      <c r="C140" s="158"/>
      <c r="D140" s="167" t="s">
        <v>438</v>
      </c>
      <c r="E140" s="167"/>
      <c r="F140" s="167"/>
      <c r="G140" s="167"/>
      <c r="H140" s="167"/>
      <c r="I140" s="167"/>
      <c r="J140" s="167"/>
      <c r="K140" s="167"/>
      <c r="L140" s="167"/>
      <c r="M140" s="167"/>
      <c r="N140" s="285">
        <f>BK140</f>
        <v>0</v>
      </c>
      <c r="O140" s="286"/>
      <c r="P140" s="286"/>
      <c r="Q140" s="286"/>
      <c r="R140" s="160"/>
      <c r="T140" s="161"/>
      <c r="U140" s="158"/>
      <c r="V140" s="158"/>
      <c r="W140" s="162">
        <f>SUM(W141:W143)</f>
        <v>0</v>
      </c>
      <c r="X140" s="158"/>
      <c r="Y140" s="162">
        <f>SUM(Y141:Y143)</f>
        <v>93.034800000000004</v>
      </c>
      <c r="Z140" s="158"/>
      <c r="AA140" s="163">
        <f>SUM(AA141:AA143)</f>
        <v>0</v>
      </c>
      <c r="AR140" s="164" t="s">
        <v>83</v>
      </c>
      <c r="AT140" s="165" t="s">
        <v>74</v>
      </c>
      <c r="AU140" s="165" t="s">
        <v>83</v>
      </c>
      <c r="AY140" s="164" t="s">
        <v>172</v>
      </c>
      <c r="BK140" s="166">
        <f>SUM(BK141:BK143)</f>
        <v>0</v>
      </c>
    </row>
    <row r="141" spans="2:65" s="1" customFormat="1" ht="16.5" customHeight="1">
      <c r="B141" s="36"/>
      <c r="C141" s="168" t="s">
        <v>203</v>
      </c>
      <c r="D141" s="168" t="s">
        <v>173</v>
      </c>
      <c r="E141" s="169" t="s">
        <v>444</v>
      </c>
      <c r="F141" s="264" t="s">
        <v>445</v>
      </c>
      <c r="G141" s="264"/>
      <c r="H141" s="264"/>
      <c r="I141" s="264"/>
      <c r="J141" s="170" t="s">
        <v>193</v>
      </c>
      <c r="K141" s="171">
        <v>38.700000000000003</v>
      </c>
      <c r="L141" s="265">
        <v>0</v>
      </c>
      <c r="M141" s="266"/>
      <c r="N141" s="267">
        <f>ROUND(L141*K141,3)</f>
        <v>0</v>
      </c>
      <c r="O141" s="267"/>
      <c r="P141" s="267"/>
      <c r="Q141" s="267"/>
      <c r="R141" s="38"/>
      <c r="T141" s="173" t="s">
        <v>21</v>
      </c>
      <c r="U141" s="45" t="s">
        <v>42</v>
      </c>
      <c r="V141" s="37"/>
      <c r="W141" s="174">
        <f>V141*K141</f>
        <v>0</v>
      </c>
      <c r="X141" s="174">
        <v>2.4039999999999999</v>
      </c>
      <c r="Y141" s="174">
        <f>X141*K141</f>
        <v>93.034800000000004</v>
      </c>
      <c r="Z141" s="174">
        <v>0</v>
      </c>
      <c r="AA141" s="175">
        <f>Z141*K141</f>
        <v>0</v>
      </c>
      <c r="AR141" s="20" t="s">
        <v>177</v>
      </c>
      <c r="AT141" s="20" t="s">
        <v>173</v>
      </c>
      <c r="AU141" s="20" t="s">
        <v>151</v>
      </c>
      <c r="AY141" s="20" t="s">
        <v>172</v>
      </c>
      <c r="BE141" s="111">
        <f>IF(U141="základná",N141,0)</f>
        <v>0</v>
      </c>
      <c r="BF141" s="111">
        <f>IF(U141="znížená",N141,0)</f>
        <v>0</v>
      </c>
      <c r="BG141" s="111">
        <f>IF(U141="zákl. prenesená",N141,0)</f>
        <v>0</v>
      </c>
      <c r="BH141" s="111">
        <f>IF(U141="zníž. prenesená",N141,0)</f>
        <v>0</v>
      </c>
      <c r="BI141" s="111">
        <f>IF(U141="nulová",N141,0)</f>
        <v>0</v>
      </c>
      <c r="BJ141" s="20" t="s">
        <v>151</v>
      </c>
      <c r="BK141" s="176">
        <f>ROUND(L141*K141,3)</f>
        <v>0</v>
      </c>
      <c r="BL141" s="20" t="s">
        <v>177</v>
      </c>
      <c r="BM141" s="20" t="s">
        <v>513</v>
      </c>
    </row>
    <row r="142" spans="2:65" s="10" customFormat="1" ht="38.25" customHeight="1">
      <c r="B142" s="177"/>
      <c r="C142" s="178"/>
      <c r="D142" s="178"/>
      <c r="E142" s="179" t="s">
        <v>21</v>
      </c>
      <c r="F142" s="268" t="s">
        <v>447</v>
      </c>
      <c r="G142" s="269"/>
      <c r="H142" s="269"/>
      <c r="I142" s="269"/>
      <c r="J142" s="178"/>
      <c r="K142" s="179" t="s">
        <v>21</v>
      </c>
      <c r="L142" s="178"/>
      <c r="M142" s="178"/>
      <c r="N142" s="178"/>
      <c r="O142" s="178"/>
      <c r="P142" s="178"/>
      <c r="Q142" s="178"/>
      <c r="R142" s="180"/>
      <c r="T142" s="181"/>
      <c r="U142" s="178"/>
      <c r="V142" s="178"/>
      <c r="W142" s="178"/>
      <c r="X142" s="178"/>
      <c r="Y142" s="178"/>
      <c r="Z142" s="178"/>
      <c r="AA142" s="182"/>
      <c r="AT142" s="183" t="s">
        <v>180</v>
      </c>
      <c r="AU142" s="183" t="s">
        <v>151</v>
      </c>
      <c r="AV142" s="10" t="s">
        <v>83</v>
      </c>
      <c r="AW142" s="10" t="s">
        <v>6</v>
      </c>
      <c r="AX142" s="10" t="s">
        <v>75</v>
      </c>
      <c r="AY142" s="183" t="s">
        <v>172</v>
      </c>
    </row>
    <row r="143" spans="2:65" s="11" customFormat="1" ht="16.5" customHeight="1">
      <c r="B143" s="184"/>
      <c r="C143" s="185"/>
      <c r="D143" s="185"/>
      <c r="E143" s="186" t="s">
        <v>21</v>
      </c>
      <c r="F143" s="272" t="s">
        <v>514</v>
      </c>
      <c r="G143" s="273"/>
      <c r="H143" s="273"/>
      <c r="I143" s="273"/>
      <c r="J143" s="185"/>
      <c r="K143" s="187">
        <v>38.700000000000003</v>
      </c>
      <c r="L143" s="185"/>
      <c r="M143" s="185"/>
      <c r="N143" s="185"/>
      <c r="O143" s="185"/>
      <c r="P143" s="185"/>
      <c r="Q143" s="185"/>
      <c r="R143" s="188"/>
      <c r="T143" s="189"/>
      <c r="U143" s="185"/>
      <c r="V143" s="185"/>
      <c r="W143" s="185"/>
      <c r="X143" s="185"/>
      <c r="Y143" s="185"/>
      <c r="Z143" s="185"/>
      <c r="AA143" s="190"/>
      <c r="AT143" s="191" t="s">
        <v>180</v>
      </c>
      <c r="AU143" s="191" t="s">
        <v>151</v>
      </c>
      <c r="AV143" s="11" t="s">
        <v>151</v>
      </c>
      <c r="AW143" s="11" t="s">
        <v>6</v>
      </c>
      <c r="AX143" s="11" t="s">
        <v>83</v>
      </c>
      <c r="AY143" s="191" t="s">
        <v>172</v>
      </c>
    </row>
    <row r="144" spans="2:65" s="9" customFormat="1" ht="29.85" customHeight="1">
      <c r="B144" s="157"/>
      <c r="C144" s="158"/>
      <c r="D144" s="167" t="s">
        <v>143</v>
      </c>
      <c r="E144" s="167"/>
      <c r="F144" s="167"/>
      <c r="G144" s="167"/>
      <c r="H144" s="167"/>
      <c r="I144" s="167"/>
      <c r="J144" s="167"/>
      <c r="K144" s="167"/>
      <c r="L144" s="167"/>
      <c r="M144" s="167"/>
      <c r="N144" s="280">
        <f>BK144</f>
        <v>0</v>
      </c>
      <c r="O144" s="281"/>
      <c r="P144" s="281"/>
      <c r="Q144" s="281"/>
      <c r="R144" s="160"/>
      <c r="T144" s="161"/>
      <c r="U144" s="158"/>
      <c r="V144" s="158"/>
      <c r="W144" s="162">
        <f>SUM(W145:W147)</f>
        <v>0</v>
      </c>
      <c r="X144" s="158"/>
      <c r="Y144" s="162">
        <f>SUM(Y145:Y147)</f>
        <v>0.46678500000000001</v>
      </c>
      <c r="Z144" s="158"/>
      <c r="AA144" s="163">
        <f>SUM(AA145:AA147)</f>
        <v>0</v>
      </c>
      <c r="AR144" s="164" t="s">
        <v>83</v>
      </c>
      <c r="AT144" s="165" t="s">
        <v>74</v>
      </c>
      <c r="AU144" s="165" t="s">
        <v>83</v>
      </c>
      <c r="AY144" s="164" t="s">
        <v>172</v>
      </c>
      <c r="BK144" s="166">
        <f>SUM(BK145:BK147)</f>
        <v>0</v>
      </c>
    </row>
    <row r="145" spans="2:65" s="1" customFormat="1" ht="16.5" customHeight="1">
      <c r="B145" s="36"/>
      <c r="C145" s="168" t="s">
        <v>209</v>
      </c>
      <c r="D145" s="168" t="s">
        <v>173</v>
      </c>
      <c r="E145" s="169" t="s">
        <v>332</v>
      </c>
      <c r="F145" s="264" t="s">
        <v>333</v>
      </c>
      <c r="G145" s="264"/>
      <c r="H145" s="264"/>
      <c r="I145" s="264"/>
      <c r="J145" s="170" t="s">
        <v>193</v>
      </c>
      <c r="K145" s="171">
        <v>4.5</v>
      </c>
      <c r="L145" s="265">
        <v>0</v>
      </c>
      <c r="M145" s="266"/>
      <c r="N145" s="267">
        <f>ROUND(L145*K145,3)</f>
        <v>0</v>
      </c>
      <c r="O145" s="267"/>
      <c r="P145" s="267"/>
      <c r="Q145" s="267"/>
      <c r="R145" s="38"/>
      <c r="T145" s="173" t="s">
        <v>21</v>
      </c>
      <c r="U145" s="45" t="s">
        <v>42</v>
      </c>
      <c r="V145" s="37"/>
      <c r="W145" s="174">
        <f>V145*K145</f>
        <v>0</v>
      </c>
      <c r="X145" s="174">
        <v>0.10373</v>
      </c>
      <c r="Y145" s="174">
        <f>X145*K145</f>
        <v>0.46678500000000001</v>
      </c>
      <c r="Z145" s="174">
        <v>0</v>
      </c>
      <c r="AA145" s="175">
        <f>Z145*K145</f>
        <v>0</v>
      </c>
      <c r="AR145" s="20" t="s">
        <v>177</v>
      </c>
      <c r="AT145" s="20" t="s">
        <v>173</v>
      </c>
      <c r="AU145" s="20" t="s">
        <v>151</v>
      </c>
      <c r="AY145" s="20" t="s">
        <v>172</v>
      </c>
      <c r="BE145" s="111">
        <f>IF(U145="základná",N145,0)</f>
        <v>0</v>
      </c>
      <c r="BF145" s="111">
        <f>IF(U145="znížená",N145,0)</f>
        <v>0</v>
      </c>
      <c r="BG145" s="111">
        <f>IF(U145="zákl. prenesená",N145,0)</f>
        <v>0</v>
      </c>
      <c r="BH145" s="111">
        <f>IF(U145="zníž. prenesená",N145,0)</f>
        <v>0</v>
      </c>
      <c r="BI145" s="111">
        <f>IF(U145="nulová",N145,0)</f>
        <v>0</v>
      </c>
      <c r="BJ145" s="20" t="s">
        <v>151</v>
      </c>
      <c r="BK145" s="176">
        <f>ROUND(L145*K145,3)</f>
        <v>0</v>
      </c>
      <c r="BL145" s="20" t="s">
        <v>177</v>
      </c>
      <c r="BM145" s="20" t="s">
        <v>334</v>
      </c>
    </row>
    <row r="146" spans="2:65" s="10" customFormat="1" ht="25.5" customHeight="1">
      <c r="B146" s="177"/>
      <c r="C146" s="178"/>
      <c r="D146" s="178"/>
      <c r="E146" s="179" t="s">
        <v>21</v>
      </c>
      <c r="F146" s="268" t="s">
        <v>335</v>
      </c>
      <c r="G146" s="269"/>
      <c r="H146" s="269"/>
      <c r="I146" s="269"/>
      <c r="J146" s="178"/>
      <c r="K146" s="179" t="s">
        <v>21</v>
      </c>
      <c r="L146" s="178"/>
      <c r="M146" s="178"/>
      <c r="N146" s="178"/>
      <c r="O146" s="178"/>
      <c r="P146" s="178"/>
      <c r="Q146" s="178"/>
      <c r="R146" s="180"/>
      <c r="T146" s="181"/>
      <c r="U146" s="178"/>
      <c r="V146" s="178"/>
      <c r="W146" s="178"/>
      <c r="X146" s="178"/>
      <c r="Y146" s="178"/>
      <c r="Z146" s="178"/>
      <c r="AA146" s="182"/>
      <c r="AT146" s="183" t="s">
        <v>180</v>
      </c>
      <c r="AU146" s="183" t="s">
        <v>151</v>
      </c>
      <c r="AV146" s="10" t="s">
        <v>83</v>
      </c>
      <c r="AW146" s="10" t="s">
        <v>6</v>
      </c>
      <c r="AX146" s="10" t="s">
        <v>75</v>
      </c>
      <c r="AY146" s="183" t="s">
        <v>172</v>
      </c>
    </row>
    <row r="147" spans="2:65" s="11" customFormat="1" ht="16.5" customHeight="1">
      <c r="B147" s="184"/>
      <c r="C147" s="185"/>
      <c r="D147" s="185"/>
      <c r="E147" s="186" t="s">
        <v>21</v>
      </c>
      <c r="F147" s="272" t="s">
        <v>215</v>
      </c>
      <c r="G147" s="273"/>
      <c r="H147" s="273"/>
      <c r="I147" s="273"/>
      <c r="J147" s="185"/>
      <c r="K147" s="187">
        <v>4.5</v>
      </c>
      <c r="L147" s="185"/>
      <c r="M147" s="185"/>
      <c r="N147" s="185"/>
      <c r="O147" s="185"/>
      <c r="P147" s="185"/>
      <c r="Q147" s="185"/>
      <c r="R147" s="188"/>
      <c r="T147" s="189"/>
      <c r="U147" s="185"/>
      <c r="V147" s="185"/>
      <c r="W147" s="185"/>
      <c r="X147" s="185"/>
      <c r="Y147" s="185"/>
      <c r="Z147" s="185"/>
      <c r="AA147" s="190"/>
      <c r="AT147" s="191" t="s">
        <v>180</v>
      </c>
      <c r="AU147" s="191" t="s">
        <v>151</v>
      </c>
      <c r="AV147" s="11" t="s">
        <v>151</v>
      </c>
      <c r="AW147" s="11" t="s">
        <v>6</v>
      </c>
      <c r="AX147" s="11" t="s">
        <v>83</v>
      </c>
      <c r="AY147" s="191" t="s">
        <v>172</v>
      </c>
    </row>
    <row r="148" spans="2:65" s="9" customFormat="1" ht="29.85" customHeight="1">
      <c r="B148" s="157"/>
      <c r="C148" s="158"/>
      <c r="D148" s="167" t="s">
        <v>144</v>
      </c>
      <c r="E148" s="167"/>
      <c r="F148" s="167"/>
      <c r="G148" s="167"/>
      <c r="H148" s="167"/>
      <c r="I148" s="167"/>
      <c r="J148" s="167"/>
      <c r="K148" s="167"/>
      <c r="L148" s="167"/>
      <c r="M148" s="167"/>
      <c r="N148" s="280">
        <f>BK148</f>
        <v>0</v>
      </c>
      <c r="O148" s="281"/>
      <c r="P148" s="281"/>
      <c r="Q148" s="281"/>
      <c r="R148" s="160"/>
      <c r="T148" s="161"/>
      <c r="U148" s="158"/>
      <c r="V148" s="158"/>
      <c r="W148" s="162">
        <f>SUM(W149:W156)</f>
        <v>0</v>
      </c>
      <c r="X148" s="158"/>
      <c r="Y148" s="162">
        <f>SUM(Y149:Y156)</f>
        <v>5.3790000000000004</v>
      </c>
      <c r="Z148" s="158"/>
      <c r="AA148" s="163">
        <f>SUM(AA149:AA156)</f>
        <v>0</v>
      </c>
      <c r="AR148" s="164" t="s">
        <v>83</v>
      </c>
      <c r="AT148" s="165" t="s">
        <v>74</v>
      </c>
      <c r="AU148" s="165" t="s">
        <v>83</v>
      </c>
      <c r="AY148" s="164" t="s">
        <v>172</v>
      </c>
      <c r="BK148" s="166">
        <f>SUM(BK149:BK156)</f>
        <v>0</v>
      </c>
    </row>
    <row r="149" spans="2:65" s="1" customFormat="1" ht="25.5" customHeight="1">
      <c r="B149" s="36"/>
      <c r="C149" s="168" t="s">
        <v>216</v>
      </c>
      <c r="D149" s="168" t="s">
        <v>173</v>
      </c>
      <c r="E149" s="169" t="s">
        <v>197</v>
      </c>
      <c r="F149" s="264" t="s">
        <v>198</v>
      </c>
      <c r="G149" s="264"/>
      <c r="H149" s="264"/>
      <c r="I149" s="264"/>
      <c r="J149" s="170" t="s">
        <v>176</v>
      </c>
      <c r="K149" s="171">
        <v>52.1</v>
      </c>
      <c r="L149" s="265">
        <v>0</v>
      </c>
      <c r="M149" s="266"/>
      <c r="N149" s="267">
        <f>ROUND(L149*K149,3)</f>
        <v>0</v>
      </c>
      <c r="O149" s="267"/>
      <c r="P149" s="267"/>
      <c r="Q149" s="267"/>
      <c r="R149" s="38"/>
      <c r="T149" s="173" t="s">
        <v>21</v>
      </c>
      <c r="U149" s="45" t="s">
        <v>42</v>
      </c>
      <c r="V149" s="37"/>
      <c r="W149" s="174">
        <f>V149*K149</f>
        <v>0</v>
      </c>
      <c r="X149" s="174">
        <v>8.2500000000000004E-2</v>
      </c>
      <c r="Y149" s="174">
        <f>X149*K149</f>
        <v>4.2982500000000003</v>
      </c>
      <c r="Z149" s="174">
        <v>0</v>
      </c>
      <c r="AA149" s="175">
        <f>Z149*K149</f>
        <v>0</v>
      </c>
      <c r="AR149" s="20" t="s">
        <v>177</v>
      </c>
      <c r="AT149" s="20" t="s">
        <v>173</v>
      </c>
      <c r="AU149" s="20" t="s">
        <v>151</v>
      </c>
      <c r="AY149" s="20" t="s">
        <v>172</v>
      </c>
      <c r="BE149" s="111">
        <f>IF(U149="základná",N149,0)</f>
        <v>0</v>
      </c>
      <c r="BF149" s="111">
        <f>IF(U149="znížená",N149,0)</f>
        <v>0</v>
      </c>
      <c r="BG149" s="111">
        <f>IF(U149="zákl. prenesená",N149,0)</f>
        <v>0</v>
      </c>
      <c r="BH149" s="111">
        <f>IF(U149="zníž. prenesená",N149,0)</f>
        <v>0</v>
      </c>
      <c r="BI149" s="111">
        <f>IF(U149="nulová",N149,0)</f>
        <v>0</v>
      </c>
      <c r="BJ149" s="20" t="s">
        <v>151</v>
      </c>
      <c r="BK149" s="176">
        <f>ROUND(L149*K149,3)</f>
        <v>0</v>
      </c>
      <c r="BL149" s="20" t="s">
        <v>177</v>
      </c>
      <c r="BM149" s="20" t="s">
        <v>199</v>
      </c>
    </row>
    <row r="150" spans="2:65" s="10" customFormat="1" ht="38.25" customHeight="1">
      <c r="B150" s="177"/>
      <c r="C150" s="178"/>
      <c r="D150" s="178"/>
      <c r="E150" s="179" t="s">
        <v>21</v>
      </c>
      <c r="F150" s="268" t="s">
        <v>200</v>
      </c>
      <c r="G150" s="269"/>
      <c r="H150" s="269"/>
      <c r="I150" s="269"/>
      <c r="J150" s="178"/>
      <c r="K150" s="179" t="s">
        <v>21</v>
      </c>
      <c r="L150" s="178"/>
      <c r="M150" s="178"/>
      <c r="N150" s="178"/>
      <c r="O150" s="178"/>
      <c r="P150" s="178"/>
      <c r="Q150" s="178"/>
      <c r="R150" s="180"/>
      <c r="T150" s="181"/>
      <c r="U150" s="178"/>
      <c r="V150" s="178"/>
      <c r="W150" s="178"/>
      <c r="X150" s="178"/>
      <c r="Y150" s="178"/>
      <c r="Z150" s="178"/>
      <c r="AA150" s="182"/>
      <c r="AT150" s="183" t="s">
        <v>180</v>
      </c>
      <c r="AU150" s="183" t="s">
        <v>151</v>
      </c>
      <c r="AV150" s="10" t="s">
        <v>83</v>
      </c>
      <c r="AW150" s="10" t="s">
        <v>6</v>
      </c>
      <c r="AX150" s="10" t="s">
        <v>75</v>
      </c>
      <c r="AY150" s="183" t="s">
        <v>172</v>
      </c>
    </row>
    <row r="151" spans="2:65" s="10" customFormat="1" ht="25.5" customHeight="1">
      <c r="B151" s="177"/>
      <c r="C151" s="178"/>
      <c r="D151" s="178"/>
      <c r="E151" s="179" t="s">
        <v>21</v>
      </c>
      <c r="F151" s="270" t="s">
        <v>201</v>
      </c>
      <c r="G151" s="271"/>
      <c r="H151" s="271"/>
      <c r="I151" s="271"/>
      <c r="J151" s="178"/>
      <c r="K151" s="179" t="s">
        <v>21</v>
      </c>
      <c r="L151" s="178"/>
      <c r="M151" s="178"/>
      <c r="N151" s="178"/>
      <c r="O151" s="178"/>
      <c r="P151" s="178"/>
      <c r="Q151" s="178"/>
      <c r="R151" s="180"/>
      <c r="T151" s="181"/>
      <c r="U151" s="178"/>
      <c r="V151" s="178"/>
      <c r="W151" s="178"/>
      <c r="X151" s="178"/>
      <c r="Y151" s="178"/>
      <c r="Z151" s="178"/>
      <c r="AA151" s="182"/>
      <c r="AT151" s="183" t="s">
        <v>180</v>
      </c>
      <c r="AU151" s="183" t="s">
        <v>151</v>
      </c>
      <c r="AV151" s="10" t="s">
        <v>83</v>
      </c>
      <c r="AW151" s="10" t="s">
        <v>6</v>
      </c>
      <c r="AX151" s="10" t="s">
        <v>75</v>
      </c>
      <c r="AY151" s="183" t="s">
        <v>172</v>
      </c>
    </row>
    <row r="152" spans="2:65" s="11" customFormat="1" ht="16.5" customHeight="1">
      <c r="B152" s="184"/>
      <c r="C152" s="185"/>
      <c r="D152" s="185"/>
      <c r="E152" s="186" t="s">
        <v>21</v>
      </c>
      <c r="F152" s="272" t="s">
        <v>515</v>
      </c>
      <c r="G152" s="273"/>
      <c r="H152" s="273"/>
      <c r="I152" s="273"/>
      <c r="J152" s="185"/>
      <c r="K152" s="187">
        <v>52.1</v>
      </c>
      <c r="L152" s="185"/>
      <c r="M152" s="185"/>
      <c r="N152" s="185"/>
      <c r="O152" s="185"/>
      <c r="P152" s="185"/>
      <c r="Q152" s="185"/>
      <c r="R152" s="188"/>
      <c r="T152" s="189"/>
      <c r="U152" s="185"/>
      <c r="V152" s="185"/>
      <c r="W152" s="185"/>
      <c r="X152" s="185"/>
      <c r="Y152" s="185"/>
      <c r="Z152" s="185"/>
      <c r="AA152" s="190"/>
      <c r="AT152" s="191" t="s">
        <v>180</v>
      </c>
      <c r="AU152" s="191" t="s">
        <v>151</v>
      </c>
      <c r="AV152" s="11" t="s">
        <v>151</v>
      </c>
      <c r="AW152" s="11" t="s">
        <v>6</v>
      </c>
      <c r="AX152" s="11" t="s">
        <v>83</v>
      </c>
      <c r="AY152" s="191" t="s">
        <v>172</v>
      </c>
    </row>
    <row r="153" spans="2:65" s="1" customFormat="1" ht="25.5" customHeight="1">
      <c r="B153" s="36"/>
      <c r="C153" s="168" t="s">
        <v>222</v>
      </c>
      <c r="D153" s="168" t="s">
        <v>173</v>
      </c>
      <c r="E153" s="169" t="s">
        <v>204</v>
      </c>
      <c r="F153" s="264" t="s">
        <v>205</v>
      </c>
      <c r="G153" s="264"/>
      <c r="H153" s="264"/>
      <c r="I153" s="264"/>
      <c r="J153" s="170" t="s">
        <v>176</v>
      </c>
      <c r="K153" s="171">
        <v>13.1</v>
      </c>
      <c r="L153" s="265">
        <v>0</v>
      </c>
      <c r="M153" s="266"/>
      <c r="N153" s="267">
        <f>ROUND(L153*K153,3)</f>
        <v>0</v>
      </c>
      <c r="O153" s="267"/>
      <c r="P153" s="267"/>
      <c r="Q153" s="267"/>
      <c r="R153" s="38"/>
      <c r="T153" s="173" t="s">
        <v>21</v>
      </c>
      <c r="U153" s="45" t="s">
        <v>42</v>
      </c>
      <c r="V153" s="37"/>
      <c r="W153" s="174">
        <f>V153*K153</f>
        <v>0</v>
      </c>
      <c r="X153" s="174">
        <v>8.2500000000000004E-2</v>
      </c>
      <c r="Y153" s="174">
        <f>X153*K153</f>
        <v>1.0807500000000001</v>
      </c>
      <c r="Z153" s="174">
        <v>0</v>
      </c>
      <c r="AA153" s="175">
        <f>Z153*K153</f>
        <v>0</v>
      </c>
      <c r="AR153" s="20" t="s">
        <v>177</v>
      </c>
      <c r="AT153" s="20" t="s">
        <v>173</v>
      </c>
      <c r="AU153" s="20" t="s">
        <v>151</v>
      </c>
      <c r="AY153" s="20" t="s">
        <v>172</v>
      </c>
      <c r="BE153" s="111">
        <f>IF(U153="základná",N153,0)</f>
        <v>0</v>
      </c>
      <c r="BF153" s="111">
        <f>IF(U153="znížená",N153,0)</f>
        <v>0</v>
      </c>
      <c r="BG153" s="111">
        <f>IF(U153="zákl. prenesená",N153,0)</f>
        <v>0</v>
      </c>
      <c r="BH153" s="111">
        <f>IF(U153="zníž. prenesená",N153,0)</f>
        <v>0</v>
      </c>
      <c r="BI153" s="111">
        <f>IF(U153="nulová",N153,0)</f>
        <v>0</v>
      </c>
      <c r="BJ153" s="20" t="s">
        <v>151</v>
      </c>
      <c r="BK153" s="176">
        <f>ROUND(L153*K153,3)</f>
        <v>0</v>
      </c>
      <c r="BL153" s="20" t="s">
        <v>177</v>
      </c>
      <c r="BM153" s="20" t="s">
        <v>206</v>
      </c>
    </row>
    <row r="154" spans="2:65" s="10" customFormat="1" ht="51" customHeight="1">
      <c r="B154" s="177"/>
      <c r="C154" s="178"/>
      <c r="D154" s="178"/>
      <c r="E154" s="179" t="s">
        <v>21</v>
      </c>
      <c r="F154" s="268" t="s">
        <v>207</v>
      </c>
      <c r="G154" s="269"/>
      <c r="H154" s="269"/>
      <c r="I154" s="269"/>
      <c r="J154" s="178"/>
      <c r="K154" s="179" t="s">
        <v>21</v>
      </c>
      <c r="L154" s="178"/>
      <c r="M154" s="178"/>
      <c r="N154" s="178"/>
      <c r="O154" s="178"/>
      <c r="P154" s="178"/>
      <c r="Q154" s="178"/>
      <c r="R154" s="180"/>
      <c r="T154" s="181"/>
      <c r="U154" s="178"/>
      <c r="V154" s="178"/>
      <c r="W154" s="178"/>
      <c r="X154" s="178"/>
      <c r="Y154" s="178"/>
      <c r="Z154" s="178"/>
      <c r="AA154" s="182"/>
      <c r="AT154" s="183" t="s">
        <v>180</v>
      </c>
      <c r="AU154" s="183" t="s">
        <v>151</v>
      </c>
      <c r="AV154" s="10" t="s">
        <v>83</v>
      </c>
      <c r="AW154" s="10" t="s">
        <v>6</v>
      </c>
      <c r="AX154" s="10" t="s">
        <v>75</v>
      </c>
      <c r="AY154" s="183" t="s">
        <v>172</v>
      </c>
    </row>
    <row r="155" spans="2:65" s="10" customFormat="1" ht="25.5" customHeight="1">
      <c r="B155" s="177"/>
      <c r="C155" s="178"/>
      <c r="D155" s="178"/>
      <c r="E155" s="179" t="s">
        <v>21</v>
      </c>
      <c r="F155" s="270" t="s">
        <v>201</v>
      </c>
      <c r="G155" s="271"/>
      <c r="H155" s="271"/>
      <c r="I155" s="271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1" customFormat="1" ht="16.5" customHeight="1">
      <c r="B156" s="184"/>
      <c r="C156" s="185"/>
      <c r="D156" s="185"/>
      <c r="E156" s="186" t="s">
        <v>21</v>
      </c>
      <c r="F156" s="272" t="s">
        <v>516</v>
      </c>
      <c r="G156" s="273"/>
      <c r="H156" s="273"/>
      <c r="I156" s="273"/>
      <c r="J156" s="185"/>
      <c r="K156" s="187">
        <v>13.1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90"/>
      <c r="AT156" s="191" t="s">
        <v>180</v>
      </c>
      <c r="AU156" s="191" t="s">
        <v>151</v>
      </c>
      <c r="AV156" s="11" t="s">
        <v>151</v>
      </c>
      <c r="AW156" s="11" t="s">
        <v>6</v>
      </c>
      <c r="AX156" s="11" t="s">
        <v>83</v>
      </c>
      <c r="AY156" s="191" t="s">
        <v>172</v>
      </c>
    </row>
    <row r="157" spans="2:65" s="9" customFormat="1" ht="29.85" customHeight="1">
      <c r="B157" s="157"/>
      <c r="C157" s="158"/>
      <c r="D157" s="167" t="s">
        <v>145</v>
      </c>
      <c r="E157" s="167"/>
      <c r="F157" s="167"/>
      <c r="G157" s="167"/>
      <c r="H157" s="167"/>
      <c r="I157" s="167"/>
      <c r="J157" s="167"/>
      <c r="K157" s="167"/>
      <c r="L157" s="167"/>
      <c r="M157" s="167"/>
      <c r="N157" s="280">
        <f>BK157</f>
        <v>0</v>
      </c>
      <c r="O157" s="281"/>
      <c r="P157" s="281"/>
      <c r="Q157" s="281"/>
      <c r="R157" s="160"/>
      <c r="T157" s="161"/>
      <c r="U157" s="158"/>
      <c r="V157" s="158"/>
      <c r="W157" s="162">
        <f>SUM(W158:W185)</f>
        <v>0</v>
      </c>
      <c r="X157" s="158"/>
      <c r="Y157" s="162">
        <f>SUM(Y158:Y185)</f>
        <v>105.45964600000001</v>
      </c>
      <c r="Z157" s="158"/>
      <c r="AA157" s="163">
        <f>SUM(AA158:AA185)</f>
        <v>4.1879999999999997</v>
      </c>
      <c r="AR157" s="164" t="s">
        <v>83</v>
      </c>
      <c r="AT157" s="165" t="s">
        <v>74</v>
      </c>
      <c r="AU157" s="165" t="s">
        <v>83</v>
      </c>
      <c r="AY157" s="164" t="s">
        <v>172</v>
      </c>
      <c r="BK157" s="166">
        <f>SUM(BK158:BK185)</f>
        <v>0</v>
      </c>
    </row>
    <row r="158" spans="2:65" s="1" customFormat="1" ht="16.5" customHeight="1">
      <c r="B158" s="36"/>
      <c r="C158" s="168" t="s">
        <v>228</v>
      </c>
      <c r="D158" s="168" t="s">
        <v>173</v>
      </c>
      <c r="E158" s="169" t="s">
        <v>346</v>
      </c>
      <c r="F158" s="264" t="s">
        <v>347</v>
      </c>
      <c r="G158" s="264"/>
      <c r="H158" s="264"/>
      <c r="I158" s="264"/>
      <c r="J158" s="170" t="s">
        <v>185</v>
      </c>
      <c r="K158" s="171">
        <v>40.799999999999997</v>
      </c>
      <c r="L158" s="265">
        <v>0</v>
      </c>
      <c r="M158" s="266"/>
      <c r="N158" s="267">
        <f>ROUND(L158*K158,3)</f>
        <v>0</v>
      </c>
      <c r="O158" s="267"/>
      <c r="P158" s="267"/>
      <c r="Q158" s="267"/>
      <c r="R158" s="38"/>
      <c r="T158" s="173" t="s">
        <v>21</v>
      </c>
      <c r="U158" s="45" t="s">
        <v>42</v>
      </c>
      <c r="V158" s="37"/>
      <c r="W158" s="174">
        <f>V158*K158</f>
        <v>0</v>
      </c>
      <c r="X158" s="174">
        <v>7.0999999999999994E-2</v>
      </c>
      <c r="Y158" s="174">
        <f>X158*K158</f>
        <v>2.8967999999999994</v>
      </c>
      <c r="Z158" s="174">
        <v>0</v>
      </c>
      <c r="AA158" s="175">
        <f>Z158*K158</f>
        <v>0</v>
      </c>
      <c r="AR158" s="20" t="s">
        <v>177</v>
      </c>
      <c r="AT158" s="20" t="s">
        <v>173</v>
      </c>
      <c r="AU158" s="20" t="s">
        <v>151</v>
      </c>
      <c r="AY158" s="20" t="s">
        <v>172</v>
      </c>
      <c r="BE158" s="111">
        <f>IF(U158="základná",N158,0)</f>
        <v>0</v>
      </c>
      <c r="BF158" s="111">
        <f>IF(U158="znížená",N158,0)</f>
        <v>0</v>
      </c>
      <c r="BG158" s="111">
        <f>IF(U158="zákl. prenesená",N158,0)</f>
        <v>0</v>
      </c>
      <c r="BH158" s="111">
        <f>IF(U158="zníž. prenesená",N158,0)</f>
        <v>0</v>
      </c>
      <c r="BI158" s="111">
        <f>IF(U158="nulová",N158,0)</f>
        <v>0</v>
      </c>
      <c r="BJ158" s="20" t="s">
        <v>151</v>
      </c>
      <c r="BK158" s="176">
        <f>ROUND(L158*K158,3)</f>
        <v>0</v>
      </c>
      <c r="BL158" s="20" t="s">
        <v>177</v>
      </c>
      <c r="BM158" s="20" t="s">
        <v>348</v>
      </c>
    </row>
    <row r="159" spans="2:65" s="10" customFormat="1" ht="51" customHeight="1">
      <c r="B159" s="177"/>
      <c r="C159" s="178"/>
      <c r="D159" s="178"/>
      <c r="E159" s="179" t="s">
        <v>21</v>
      </c>
      <c r="F159" s="268" t="s">
        <v>349</v>
      </c>
      <c r="G159" s="269"/>
      <c r="H159" s="269"/>
      <c r="I159" s="269"/>
      <c r="J159" s="178"/>
      <c r="K159" s="179" t="s">
        <v>21</v>
      </c>
      <c r="L159" s="178"/>
      <c r="M159" s="178"/>
      <c r="N159" s="178"/>
      <c r="O159" s="178"/>
      <c r="P159" s="178"/>
      <c r="Q159" s="178"/>
      <c r="R159" s="180"/>
      <c r="T159" s="181"/>
      <c r="U159" s="178"/>
      <c r="V159" s="178"/>
      <c r="W159" s="178"/>
      <c r="X159" s="178"/>
      <c r="Y159" s="178"/>
      <c r="Z159" s="178"/>
      <c r="AA159" s="182"/>
      <c r="AT159" s="183" t="s">
        <v>180</v>
      </c>
      <c r="AU159" s="183" t="s">
        <v>151</v>
      </c>
      <c r="AV159" s="10" t="s">
        <v>83</v>
      </c>
      <c r="AW159" s="10" t="s">
        <v>6</v>
      </c>
      <c r="AX159" s="10" t="s">
        <v>75</v>
      </c>
      <c r="AY159" s="183" t="s">
        <v>172</v>
      </c>
    </row>
    <row r="160" spans="2:65" s="10" customFormat="1" ht="25.5" customHeight="1">
      <c r="B160" s="177"/>
      <c r="C160" s="178"/>
      <c r="D160" s="178"/>
      <c r="E160" s="179" t="s">
        <v>21</v>
      </c>
      <c r="F160" s="270" t="s">
        <v>350</v>
      </c>
      <c r="G160" s="271"/>
      <c r="H160" s="271"/>
      <c r="I160" s="271"/>
      <c r="J160" s="178"/>
      <c r="K160" s="179" t="s">
        <v>21</v>
      </c>
      <c r="L160" s="178"/>
      <c r="M160" s="178"/>
      <c r="N160" s="178"/>
      <c r="O160" s="178"/>
      <c r="P160" s="178"/>
      <c r="Q160" s="178"/>
      <c r="R160" s="180"/>
      <c r="T160" s="181"/>
      <c r="U160" s="178"/>
      <c r="V160" s="178"/>
      <c r="W160" s="178"/>
      <c r="X160" s="178"/>
      <c r="Y160" s="178"/>
      <c r="Z160" s="178"/>
      <c r="AA160" s="182"/>
      <c r="AT160" s="183" t="s">
        <v>180</v>
      </c>
      <c r="AU160" s="183" t="s">
        <v>151</v>
      </c>
      <c r="AV160" s="10" t="s">
        <v>83</v>
      </c>
      <c r="AW160" s="10" t="s">
        <v>6</v>
      </c>
      <c r="AX160" s="10" t="s">
        <v>75</v>
      </c>
      <c r="AY160" s="183" t="s">
        <v>172</v>
      </c>
    </row>
    <row r="161" spans="2:65" s="10" customFormat="1" ht="16.5" customHeight="1">
      <c r="B161" s="177"/>
      <c r="C161" s="178"/>
      <c r="D161" s="178"/>
      <c r="E161" s="179" t="s">
        <v>21</v>
      </c>
      <c r="F161" s="270" t="s">
        <v>456</v>
      </c>
      <c r="G161" s="271"/>
      <c r="H161" s="271"/>
      <c r="I161" s="271"/>
      <c r="J161" s="178"/>
      <c r="K161" s="179" t="s">
        <v>21</v>
      </c>
      <c r="L161" s="178"/>
      <c r="M161" s="178"/>
      <c r="N161" s="178"/>
      <c r="O161" s="178"/>
      <c r="P161" s="178"/>
      <c r="Q161" s="178"/>
      <c r="R161" s="180"/>
      <c r="T161" s="181"/>
      <c r="U161" s="178"/>
      <c r="V161" s="178"/>
      <c r="W161" s="178"/>
      <c r="X161" s="178"/>
      <c r="Y161" s="178"/>
      <c r="Z161" s="178"/>
      <c r="AA161" s="182"/>
      <c r="AT161" s="183" t="s">
        <v>180</v>
      </c>
      <c r="AU161" s="183" t="s">
        <v>151</v>
      </c>
      <c r="AV161" s="10" t="s">
        <v>83</v>
      </c>
      <c r="AW161" s="10" t="s">
        <v>6</v>
      </c>
      <c r="AX161" s="10" t="s">
        <v>75</v>
      </c>
      <c r="AY161" s="183" t="s">
        <v>172</v>
      </c>
    </row>
    <row r="162" spans="2:65" s="11" customFormat="1" ht="16.5" customHeight="1">
      <c r="B162" s="184"/>
      <c r="C162" s="185"/>
      <c r="D162" s="185"/>
      <c r="E162" s="186" t="s">
        <v>21</v>
      </c>
      <c r="F162" s="272" t="s">
        <v>517</v>
      </c>
      <c r="G162" s="273"/>
      <c r="H162" s="273"/>
      <c r="I162" s="273"/>
      <c r="J162" s="185"/>
      <c r="K162" s="187">
        <v>40.799999999999997</v>
      </c>
      <c r="L162" s="185"/>
      <c r="M162" s="185"/>
      <c r="N162" s="185"/>
      <c r="O162" s="185"/>
      <c r="P162" s="185"/>
      <c r="Q162" s="185"/>
      <c r="R162" s="188"/>
      <c r="T162" s="189"/>
      <c r="U162" s="185"/>
      <c r="V162" s="185"/>
      <c r="W162" s="185"/>
      <c r="X162" s="185"/>
      <c r="Y162" s="185"/>
      <c r="Z162" s="185"/>
      <c r="AA162" s="190"/>
      <c r="AT162" s="191" t="s">
        <v>180</v>
      </c>
      <c r="AU162" s="191" t="s">
        <v>151</v>
      </c>
      <c r="AV162" s="11" t="s">
        <v>151</v>
      </c>
      <c r="AW162" s="11" t="s">
        <v>6</v>
      </c>
      <c r="AX162" s="11" t="s">
        <v>83</v>
      </c>
      <c r="AY162" s="191" t="s">
        <v>172</v>
      </c>
    </row>
    <row r="163" spans="2:65" s="1" customFormat="1" ht="25.5" customHeight="1">
      <c r="B163" s="36"/>
      <c r="C163" s="168" t="s">
        <v>234</v>
      </c>
      <c r="D163" s="168" t="s">
        <v>173</v>
      </c>
      <c r="E163" s="169" t="s">
        <v>458</v>
      </c>
      <c r="F163" s="264" t="s">
        <v>459</v>
      </c>
      <c r="G163" s="264"/>
      <c r="H163" s="264"/>
      <c r="I163" s="264"/>
      <c r="J163" s="170" t="s">
        <v>185</v>
      </c>
      <c r="K163" s="171">
        <v>31.2</v>
      </c>
      <c r="L163" s="265">
        <v>0</v>
      </c>
      <c r="M163" s="266"/>
      <c r="N163" s="267">
        <f>ROUND(L163*K163,3)</f>
        <v>0</v>
      </c>
      <c r="O163" s="267"/>
      <c r="P163" s="267"/>
      <c r="Q163" s="267"/>
      <c r="R163" s="38"/>
      <c r="T163" s="173" t="s">
        <v>21</v>
      </c>
      <c r="U163" s="45" t="s">
        <v>42</v>
      </c>
      <c r="V163" s="37"/>
      <c r="W163" s="174">
        <f>V163*K163</f>
        <v>0</v>
      </c>
      <c r="X163" s="174">
        <v>7.0999999999999994E-2</v>
      </c>
      <c r="Y163" s="174">
        <f>X163*K163</f>
        <v>2.2151999999999998</v>
      </c>
      <c r="Z163" s="174">
        <v>0</v>
      </c>
      <c r="AA163" s="175">
        <f>Z163*K163</f>
        <v>0</v>
      </c>
      <c r="AR163" s="20" t="s">
        <v>177</v>
      </c>
      <c r="AT163" s="20" t="s">
        <v>173</v>
      </c>
      <c r="AU163" s="20" t="s">
        <v>151</v>
      </c>
      <c r="AY163" s="20" t="s">
        <v>172</v>
      </c>
      <c r="BE163" s="111">
        <f>IF(U163="základná",N163,0)</f>
        <v>0</v>
      </c>
      <c r="BF163" s="111">
        <f>IF(U163="znížená",N163,0)</f>
        <v>0</v>
      </c>
      <c r="BG163" s="111">
        <f>IF(U163="zákl. prenesená",N163,0)</f>
        <v>0</v>
      </c>
      <c r="BH163" s="111">
        <f>IF(U163="zníž. prenesená",N163,0)</f>
        <v>0</v>
      </c>
      <c r="BI163" s="111">
        <f>IF(U163="nulová",N163,0)</f>
        <v>0</v>
      </c>
      <c r="BJ163" s="20" t="s">
        <v>151</v>
      </c>
      <c r="BK163" s="176">
        <f>ROUND(L163*K163,3)</f>
        <v>0</v>
      </c>
      <c r="BL163" s="20" t="s">
        <v>177</v>
      </c>
      <c r="BM163" s="20" t="s">
        <v>460</v>
      </c>
    </row>
    <row r="164" spans="2:65" s="10" customFormat="1" ht="51" customHeight="1">
      <c r="B164" s="177"/>
      <c r="C164" s="178"/>
      <c r="D164" s="178"/>
      <c r="E164" s="179" t="s">
        <v>21</v>
      </c>
      <c r="F164" s="268" t="s">
        <v>461</v>
      </c>
      <c r="G164" s="269"/>
      <c r="H164" s="269"/>
      <c r="I164" s="269"/>
      <c r="J164" s="178"/>
      <c r="K164" s="179" t="s">
        <v>21</v>
      </c>
      <c r="L164" s="178"/>
      <c r="M164" s="178"/>
      <c r="N164" s="178"/>
      <c r="O164" s="178"/>
      <c r="P164" s="178"/>
      <c r="Q164" s="178"/>
      <c r="R164" s="180"/>
      <c r="T164" s="181"/>
      <c r="U164" s="178"/>
      <c r="V164" s="178"/>
      <c r="W164" s="178"/>
      <c r="X164" s="178"/>
      <c r="Y164" s="178"/>
      <c r="Z164" s="178"/>
      <c r="AA164" s="182"/>
      <c r="AT164" s="183" t="s">
        <v>180</v>
      </c>
      <c r="AU164" s="183" t="s">
        <v>151</v>
      </c>
      <c r="AV164" s="10" t="s">
        <v>83</v>
      </c>
      <c r="AW164" s="10" t="s">
        <v>6</v>
      </c>
      <c r="AX164" s="10" t="s">
        <v>75</v>
      </c>
      <c r="AY164" s="183" t="s">
        <v>172</v>
      </c>
    </row>
    <row r="165" spans="2:65" s="10" customFormat="1" ht="51" customHeight="1">
      <c r="B165" s="177"/>
      <c r="C165" s="178"/>
      <c r="D165" s="178"/>
      <c r="E165" s="179" t="s">
        <v>21</v>
      </c>
      <c r="F165" s="270" t="s">
        <v>462</v>
      </c>
      <c r="G165" s="271"/>
      <c r="H165" s="271"/>
      <c r="I165" s="271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0" customFormat="1" ht="16.5" customHeight="1">
      <c r="B166" s="177"/>
      <c r="C166" s="178"/>
      <c r="D166" s="178"/>
      <c r="E166" s="179" t="s">
        <v>21</v>
      </c>
      <c r="F166" s="270" t="s">
        <v>456</v>
      </c>
      <c r="G166" s="271"/>
      <c r="H166" s="271"/>
      <c r="I166" s="271"/>
      <c r="J166" s="178"/>
      <c r="K166" s="179" t="s">
        <v>21</v>
      </c>
      <c r="L166" s="178"/>
      <c r="M166" s="178"/>
      <c r="N166" s="178"/>
      <c r="O166" s="178"/>
      <c r="P166" s="178"/>
      <c r="Q166" s="178"/>
      <c r="R166" s="180"/>
      <c r="T166" s="181"/>
      <c r="U166" s="178"/>
      <c r="V166" s="178"/>
      <c r="W166" s="178"/>
      <c r="X166" s="178"/>
      <c r="Y166" s="178"/>
      <c r="Z166" s="178"/>
      <c r="AA166" s="182"/>
      <c r="AT166" s="183" t="s">
        <v>180</v>
      </c>
      <c r="AU166" s="183" t="s">
        <v>151</v>
      </c>
      <c r="AV166" s="10" t="s">
        <v>83</v>
      </c>
      <c r="AW166" s="10" t="s">
        <v>6</v>
      </c>
      <c r="AX166" s="10" t="s">
        <v>75</v>
      </c>
      <c r="AY166" s="183" t="s">
        <v>172</v>
      </c>
    </row>
    <row r="167" spans="2:65" s="11" customFormat="1" ht="16.5" customHeight="1">
      <c r="B167" s="184"/>
      <c r="C167" s="185"/>
      <c r="D167" s="185"/>
      <c r="E167" s="186" t="s">
        <v>21</v>
      </c>
      <c r="F167" s="272" t="s">
        <v>518</v>
      </c>
      <c r="G167" s="273"/>
      <c r="H167" s="273"/>
      <c r="I167" s="273"/>
      <c r="J167" s="185"/>
      <c r="K167" s="187">
        <v>31.2</v>
      </c>
      <c r="L167" s="185"/>
      <c r="M167" s="185"/>
      <c r="N167" s="185"/>
      <c r="O167" s="185"/>
      <c r="P167" s="185"/>
      <c r="Q167" s="185"/>
      <c r="R167" s="188"/>
      <c r="T167" s="189"/>
      <c r="U167" s="185"/>
      <c r="V167" s="185"/>
      <c r="W167" s="185"/>
      <c r="X167" s="185"/>
      <c r="Y167" s="185"/>
      <c r="Z167" s="185"/>
      <c r="AA167" s="190"/>
      <c r="AT167" s="191" t="s">
        <v>180</v>
      </c>
      <c r="AU167" s="191" t="s">
        <v>151</v>
      </c>
      <c r="AV167" s="11" t="s">
        <v>151</v>
      </c>
      <c r="AW167" s="11" t="s">
        <v>6</v>
      </c>
      <c r="AX167" s="11" t="s">
        <v>83</v>
      </c>
      <c r="AY167" s="191" t="s">
        <v>172</v>
      </c>
    </row>
    <row r="168" spans="2:65" s="1" customFormat="1" ht="25.5" customHeight="1">
      <c r="B168" s="36"/>
      <c r="C168" s="168" t="s">
        <v>240</v>
      </c>
      <c r="D168" s="168" t="s">
        <v>173</v>
      </c>
      <c r="E168" s="169" t="s">
        <v>223</v>
      </c>
      <c r="F168" s="264" t="s">
        <v>224</v>
      </c>
      <c r="G168" s="264"/>
      <c r="H168" s="264"/>
      <c r="I168" s="264"/>
      <c r="J168" s="170" t="s">
        <v>225</v>
      </c>
      <c r="K168" s="171">
        <v>2</v>
      </c>
      <c r="L168" s="265">
        <v>0</v>
      </c>
      <c r="M168" s="266"/>
      <c r="N168" s="267">
        <f>ROUND(L168*K168,3)</f>
        <v>0</v>
      </c>
      <c r="O168" s="267"/>
      <c r="P168" s="267"/>
      <c r="Q168" s="267"/>
      <c r="R168" s="38"/>
      <c r="T168" s="173" t="s">
        <v>21</v>
      </c>
      <c r="U168" s="45" t="s">
        <v>42</v>
      </c>
      <c r="V168" s="37"/>
      <c r="W168" s="174">
        <f>V168*K168</f>
        <v>0</v>
      </c>
      <c r="X168" s="174">
        <v>7.7670000000000003E-2</v>
      </c>
      <c r="Y168" s="174">
        <f>X168*K168</f>
        <v>0.15534000000000001</v>
      </c>
      <c r="Z168" s="174">
        <v>0</v>
      </c>
      <c r="AA168" s="175">
        <f>Z168*K168</f>
        <v>0</v>
      </c>
      <c r="AR168" s="20" t="s">
        <v>177</v>
      </c>
      <c r="AT168" s="20" t="s">
        <v>173</v>
      </c>
      <c r="AU168" s="20" t="s">
        <v>151</v>
      </c>
      <c r="AY168" s="20" t="s">
        <v>172</v>
      </c>
      <c r="BE168" s="111">
        <f>IF(U168="základná",N168,0)</f>
        <v>0</v>
      </c>
      <c r="BF168" s="111">
        <f>IF(U168="znížená",N168,0)</f>
        <v>0</v>
      </c>
      <c r="BG168" s="111">
        <f>IF(U168="zákl. prenesená",N168,0)</f>
        <v>0</v>
      </c>
      <c r="BH168" s="111">
        <f>IF(U168="zníž. prenesená",N168,0)</f>
        <v>0</v>
      </c>
      <c r="BI168" s="111">
        <f>IF(U168="nulová",N168,0)</f>
        <v>0</v>
      </c>
      <c r="BJ168" s="20" t="s">
        <v>151</v>
      </c>
      <c r="BK168" s="176">
        <f>ROUND(L168*K168,3)</f>
        <v>0</v>
      </c>
      <c r="BL168" s="20" t="s">
        <v>177</v>
      </c>
      <c r="BM168" s="20" t="s">
        <v>226</v>
      </c>
    </row>
    <row r="169" spans="2:65" s="11" customFormat="1" ht="16.5" customHeight="1">
      <c r="B169" s="184"/>
      <c r="C169" s="185"/>
      <c r="D169" s="185"/>
      <c r="E169" s="186" t="s">
        <v>21</v>
      </c>
      <c r="F169" s="274" t="s">
        <v>227</v>
      </c>
      <c r="G169" s="275"/>
      <c r="H169" s="275"/>
      <c r="I169" s="275"/>
      <c r="J169" s="185"/>
      <c r="K169" s="187">
        <v>2</v>
      </c>
      <c r="L169" s="185"/>
      <c r="M169" s="185"/>
      <c r="N169" s="185"/>
      <c r="O169" s="185"/>
      <c r="P169" s="185"/>
      <c r="Q169" s="185"/>
      <c r="R169" s="188"/>
      <c r="T169" s="189"/>
      <c r="U169" s="185"/>
      <c r="V169" s="185"/>
      <c r="W169" s="185"/>
      <c r="X169" s="185"/>
      <c r="Y169" s="185"/>
      <c r="Z169" s="185"/>
      <c r="AA169" s="190"/>
      <c r="AT169" s="191" t="s">
        <v>180</v>
      </c>
      <c r="AU169" s="191" t="s">
        <v>151</v>
      </c>
      <c r="AV169" s="11" t="s">
        <v>151</v>
      </c>
      <c r="AW169" s="11" t="s">
        <v>6</v>
      </c>
      <c r="AX169" s="11" t="s">
        <v>83</v>
      </c>
      <c r="AY169" s="191" t="s">
        <v>172</v>
      </c>
    </row>
    <row r="170" spans="2:65" s="1" customFormat="1" ht="38.25" customHeight="1">
      <c r="B170" s="36"/>
      <c r="C170" s="168" t="s">
        <v>246</v>
      </c>
      <c r="D170" s="168" t="s">
        <v>173</v>
      </c>
      <c r="E170" s="169" t="s">
        <v>359</v>
      </c>
      <c r="F170" s="264" t="s">
        <v>360</v>
      </c>
      <c r="G170" s="264"/>
      <c r="H170" s="264"/>
      <c r="I170" s="264"/>
      <c r="J170" s="170" t="s">
        <v>185</v>
      </c>
      <c r="K170" s="171">
        <v>66.5</v>
      </c>
      <c r="L170" s="265">
        <v>0</v>
      </c>
      <c r="M170" s="266"/>
      <c r="N170" s="267">
        <f>ROUND(L170*K170,3)</f>
        <v>0</v>
      </c>
      <c r="O170" s="267"/>
      <c r="P170" s="267"/>
      <c r="Q170" s="267"/>
      <c r="R170" s="38"/>
      <c r="T170" s="173" t="s">
        <v>21</v>
      </c>
      <c r="U170" s="45" t="s">
        <v>42</v>
      </c>
      <c r="V170" s="37"/>
      <c r="W170" s="174">
        <f>V170*K170</f>
        <v>0</v>
      </c>
      <c r="X170" s="174">
        <v>3.5009999999999999E-2</v>
      </c>
      <c r="Y170" s="174">
        <f>X170*K170</f>
        <v>2.3281649999999998</v>
      </c>
      <c r="Z170" s="174">
        <v>0</v>
      </c>
      <c r="AA170" s="175">
        <f>Z170*K170</f>
        <v>0</v>
      </c>
      <c r="AR170" s="20" t="s">
        <v>177</v>
      </c>
      <c r="AT170" s="20" t="s">
        <v>173</v>
      </c>
      <c r="AU170" s="20" t="s">
        <v>151</v>
      </c>
      <c r="AY170" s="20" t="s">
        <v>172</v>
      </c>
      <c r="BE170" s="111">
        <f>IF(U170="základná",N170,0)</f>
        <v>0</v>
      </c>
      <c r="BF170" s="111">
        <f>IF(U170="znížená",N170,0)</f>
        <v>0</v>
      </c>
      <c r="BG170" s="111">
        <f>IF(U170="zákl. prenesená",N170,0)</f>
        <v>0</v>
      </c>
      <c r="BH170" s="111">
        <f>IF(U170="zníž. prenesená",N170,0)</f>
        <v>0</v>
      </c>
      <c r="BI170" s="111">
        <f>IF(U170="nulová",N170,0)</f>
        <v>0</v>
      </c>
      <c r="BJ170" s="20" t="s">
        <v>151</v>
      </c>
      <c r="BK170" s="176">
        <f>ROUND(L170*K170,3)</f>
        <v>0</v>
      </c>
      <c r="BL170" s="20" t="s">
        <v>177</v>
      </c>
      <c r="BM170" s="20" t="s">
        <v>361</v>
      </c>
    </row>
    <row r="171" spans="2:65" s="1" customFormat="1" ht="16.5" customHeight="1">
      <c r="B171" s="36"/>
      <c r="C171" s="168" t="s">
        <v>253</v>
      </c>
      <c r="D171" s="168" t="s">
        <v>173</v>
      </c>
      <c r="E171" s="169" t="s">
        <v>363</v>
      </c>
      <c r="F171" s="264" t="s">
        <v>364</v>
      </c>
      <c r="G171" s="264"/>
      <c r="H171" s="264"/>
      <c r="I171" s="264"/>
      <c r="J171" s="170" t="s">
        <v>185</v>
      </c>
      <c r="K171" s="171">
        <v>44.4</v>
      </c>
      <c r="L171" s="265">
        <v>0</v>
      </c>
      <c r="M171" s="266"/>
      <c r="N171" s="267">
        <f>ROUND(L171*K171,3)</f>
        <v>0</v>
      </c>
      <c r="O171" s="267"/>
      <c r="P171" s="267"/>
      <c r="Q171" s="267"/>
      <c r="R171" s="38"/>
      <c r="T171" s="173" t="s">
        <v>21</v>
      </c>
      <c r="U171" s="45" t="s">
        <v>42</v>
      </c>
      <c r="V171" s="37"/>
      <c r="W171" s="174">
        <f>V171*K171</f>
        <v>0</v>
      </c>
      <c r="X171" s="174">
        <v>1.1900000000000001E-3</v>
      </c>
      <c r="Y171" s="174">
        <f>X171*K171</f>
        <v>5.2836000000000001E-2</v>
      </c>
      <c r="Z171" s="174">
        <v>0</v>
      </c>
      <c r="AA171" s="175">
        <f>Z171*K171</f>
        <v>0</v>
      </c>
      <c r="AR171" s="20" t="s">
        <v>177</v>
      </c>
      <c r="AT171" s="20" t="s">
        <v>173</v>
      </c>
      <c r="AU171" s="20" t="s">
        <v>151</v>
      </c>
      <c r="AY171" s="20" t="s">
        <v>172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151</v>
      </c>
      <c r="BK171" s="176">
        <f>ROUND(L171*K171,3)</f>
        <v>0</v>
      </c>
      <c r="BL171" s="20" t="s">
        <v>177</v>
      </c>
      <c r="BM171" s="20" t="s">
        <v>365</v>
      </c>
    </row>
    <row r="172" spans="2:65" s="10" customFormat="1" ht="38.25" customHeight="1">
      <c r="B172" s="177"/>
      <c r="C172" s="178"/>
      <c r="D172" s="178"/>
      <c r="E172" s="179" t="s">
        <v>21</v>
      </c>
      <c r="F172" s="268" t="s">
        <v>366</v>
      </c>
      <c r="G172" s="269"/>
      <c r="H172" s="269"/>
      <c r="I172" s="269"/>
      <c r="J172" s="178"/>
      <c r="K172" s="179" t="s">
        <v>21</v>
      </c>
      <c r="L172" s="178"/>
      <c r="M172" s="178"/>
      <c r="N172" s="178"/>
      <c r="O172" s="178"/>
      <c r="P172" s="178"/>
      <c r="Q172" s="178"/>
      <c r="R172" s="180"/>
      <c r="T172" s="181"/>
      <c r="U172" s="178"/>
      <c r="V172" s="178"/>
      <c r="W172" s="178"/>
      <c r="X172" s="178"/>
      <c r="Y172" s="178"/>
      <c r="Z172" s="178"/>
      <c r="AA172" s="182"/>
      <c r="AT172" s="183" t="s">
        <v>180</v>
      </c>
      <c r="AU172" s="183" t="s">
        <v>151</v>
      </c>
      <c r="AV172" s="10" t="s">
        <v>83</v>
      </c>
      <c r="AW172" s="10" t="s">
        <v>6</v>
      </c>
      <c r="AX172" s="10" t="s">
        <v>75</v>
      </c>
      <c r="AY172" s="183" t="s">
        <v>172</v>
      </c>
    </row>
    <row r="173" spans="2:65" s="11" customFormat="1" ht="16.5" customHeight="1">
      <c r="B173" s="184"/>
      <c r="C173" s="185"/>
      <c r="D173" s="185"/>
      <c r="E173" s="186" t="s">
        <v>21</v>
      </c>
      <c r="F173" s="272" t="s">
        <v>519</v>
      </c>
      <c r="G173" s="273"/>
      <c r="H173" s="273"/>
      <c r="I173" s="273"/>
      <c r="J173" s="185"/>
      <c r="K173" s="187">
        <v>44.4</v>
      </c>
      <c r="L173" s="185"/>
      <c r="M173" s="185"/>
      <c r="N173" s="185"/>
      <c r="O173" s="185"/>
      <c r="P173" s="185"/>
      <c r="Q173" s="185"/>
      <c r="R173" s="188"/>
      <c r="T173" s="189"/>
      <c r="U173" s="185"/>
      <c r="V173" s="185"/>
      <c r="W173" s="185"/>
      <c r="X173" s="185"/>
      <c r="Y173" s="185"/>
      <c r="Z173" s="185"/>
      <c r="AA173" s="190"/>
      <c r="AT173" s="191" t="s">
        <v>180</v>
      </c>
      <c r="AU173" s="191" t="s">
        <v>151</v>
      </c>
      <c r="AV173" s="11" t="s">
        <v>151</v>
      </c>
      <c r="AW173" s="11" t="s">
        <v>6</v>
      </c>
      <c r="AX173" s="11" t="s">
        <v>83</v>
      </c>
      <c r="AY173" s="191" t="s">
        <v>172</v>
      </c>
    </row>
    <row r="174" spans="2:65" s="1" customFormat="1" ht="16.5" customHeight="1">
      <c r="B174" s="36"/>
      <c r="C174" s="168" t="s">
        <v>258</v>
      </c>
      <c r="D174" s="168" t="s">
        <v>173</v>
      </c>
      <c r="E174" s="169" t="s">
        <v>368</v>
      </c>
      <c r="F174" s="264" t="s">
        <v>369</v>
      </c>
      <c r="G174" s="264"/>
      <c r="H174" s="264"/>
      <c r="I174" s="264"/>
      <c r="J174" s="170" t="s">
        <v>185</v>
      </c>
      <c r="K174" s="171">
        <v>66.5</v>
      </c>
      <c r="L174" s="265">
        <v>0</v>
      </c>
      <c r="M174" s="266"/>
      <c r="N174" s="267">
        <f>ROUND(L174*K174,3)</f>
        <v>0</v>
      </c>
      <c r="O174" s="267"/>
      <c r="P174" s="267"/>
      <c r="Q174" s="267"/>
      <c r="R174" s="38"/>
      <c r="T174" s="173" t="s">
        <v>21</v>
      </c>
      <c r="U174" s="45" t="s">
        <v>42</v>
      </c>
      <c r="V174" s="37"/>
      <c r="W174" s="174">
        <f>V174*K174</f>
        <v>0</v>
      </c>
      <c r="X174" s="174">
        <v>1.7000000000000001E-4</v>
      </c>
      <c r="Y174" s="174">
        <f>X174*K174</f>
        <v>1.1305000000000001E-2</v>
      </c>
      <c r="Z174" s="174">
        <v>0</v>
      </c>
      <c r="AA174" s="175">
        <f>Z174*K174</f>
        <v>0</v>
      </c>
      <c r="AR174" s="20" t="s">
        <v>177</v>
      </c>
      <c r="AT174" s="20" t="s">
        <v>173</v>
      </c>
      <c r="AU174" s="20" t="s">
        <v>151</v>
      </c>
      <c r="AY174" s="20" t="s">
        <v>172</v>
      </c>
      <c r="BE174" s="111">
        <f>IF(U174="základná",N174,0)</f>
        <v>0</v>
      </c>
      <c r="BF174" s="111">
        <f>IF(U174="znížená",N174,0)</f>
        <v>0</v>
      </c>
      <c r="BG174" s="111">
        <f>IF(U174="zákl. prenesená",N174,0)</f>
        <v>0</v>
      </c>
      <c r="BH174" s="111">
        <f>IF(U174="zníž. prenesená",N174,0)</f>
        <v>0</v>
      </c>
      <c r="BI174" s="111">
        <f>IF(U174="nulová",N174,0)</f>
        <v>0</v>
      </c>
      <c r="BJ174" s="20" t="s">
        <v>151</v>
      </c>
      <c r="BK174" s="176">
        <f>ROUND(L174*K174,3)</f>
        <v>0</v>
      </c>
      <c r="BL174" s="20" t="s">
        <v>177</v>
      </c>
      <c r="BM174" s="20" t="s">
        <v>370</v>
      </c>
    </row>
    <row r="175" spans="2:65" s="10" customFormat="1" ht="16.5" customHeight="1">
      <c r="B175" s="177"/>
      <c r="C175" s="178"/>
      <c r="D175" s="178"/>
      <c r="E175" s="179" t="s">
        <v>21</v>
      </c>
      <c r="F175" s="268" t="s">
        <v>371</v>
      </c>
      <c r="G175" s="269"/>
      <c r="H175" s="269"/>
      <c r="I175" s="269"/>
      <c r="J175" s="178"/>
      <c r="K175" s="179" t="s">
        <v>21</v>
      </c>
      <c r="L175" s="178"/>
      <c r="M175" s="178"/>
      <c r="N175" s="178"/>
      <c r="O175" s="178"/>
      <c r="P175" s="178"/>
      <c r="Q175" s="178"/>
      <c r="R175" s="180"/>
      <c r="T175" s="181"/>
      <c r="U175" s="178"/>
      <c r="V175" s="178"/>
      <c r="W175" s="178"/>
      <c r="X175" s="178"/>
      <c r="Y175" s="178"/>
      <c r="Z175" s="178"/>
      <c r="AA175" s="182"/>
      <c r="AT175" s="183" t="s">
        <v>180</v>
      </c>
      <c r="AU175" s="183" t="s">
        <v>151</v>
      </c>
      <c r="AV175" s="10" t="s">
        <v>83</v>
      </c>
      <c r="AW175" s="10" t="s">
        <v>6</v>
      </c>
      <c r="AX175" s="10" t="s">
        <v>75</v>
      </c>
      <c r="AY175" s="183" t="s">
        <v>172</v>
      </c>
    </row>
    <row r="176" spans="2:65" s="11" customFormat="1" ht="16.5" customHeight="1">
      <c r="B176" s="184"/>
      <c r="C176" s="185"/>
      <c r="D176" s="185"/>
      <c r="E176" s="186" t="s">
        <v>21</v>
      </c>
      <c r="F176" s="272" t="s">
        <v>520</v>
      </c>
      <c r="G176" s="273"/>
      <c r="H176" s="273"/>
      <c r="I176" s="273"/>
      <c r="J176" s="185"/>
      <c r="K176" s="187">
        <v>66.5</v>
      </c>
      <c r="L176" s="185"/>
      <c r="M176" s="185"/>
      <c r="N176" s="185"/>
      <c r="O176" s="185"/>
      <c r="P176" s="185"/>
      <c r="Q176" s="185"/>
      <c r="R176" s="188"/>
      <c r="T176" s="189"/>
      <c r="U176" s="185"/>
      <c r="V176" s="185"/>
      <c r="W176" s="185"/>
      <c r="X176" s="185"/>
      <c r="Y176" s="185"/>
      <c r="Z176" s="185"/>
      <c r="AA176" s="190"/>
      <c r="AT176" s="191" t="s">
        <v>180</v>
      </c>
      <c r="AU176" s="191" t="s">
        <v>151</v>
      </c>
      <c r="AV176" s="11" t="s">
        <v>151</v>
      </c>
      <c r="AW176" s="11" t="s">
        <v>6</v>
      </c>
      <c r="AX176" s="11" t="s">
        <v>83</v>
      </c>
      <c r="AY176" s="191" t="s">
        <v>172</v>
      </c>
    </row>
    <row r="177" spans="2:65" s="1" customFormat="1" ht="16.5" customHeight="1">
      <c r="B177" s="36"/>
      <c r="C177" s="168" t="s">
        <v>263</v>
      </c>
      <c r="D177" s="168" t="s">
        <v>173</v>
      </c>
      <c r="E177" s="169" t="s">
        <v>235</v>
      </c>
      <c r="F177" s="264" t="s">
        <v>236</v>
      </c>
      <c r="G177" s="264"/>
      <c r="H177" s="264"/>
      <c r="I177" s="264"/>
      <c r="J177" s="170" t="s">
        <v>176</v>
      </c>
      <c r="K177" s="171">
        <v>65.2</v>
      </c>
      <c r="L177" s="265">
        <v>0</v>
      </c>
      <c r="M177" s="266"/>
      <c r="N177" s="267">
        <f>ROUND(L177*K177,3)</f>
        <v>0</v>
      </c>
      <c r="O177" s="267"/>
      <c r="P177" s="267"/>
      <c r="Q177" s="267"/>
      <c r="R177" s="38"/>
      <c r="T177" s="173" t="s">
        <v>21</v>
      </c>
      <c r="U177" s="45" t="s">
        <v>42</v>
      </c>
      <c r="V177" s="37"/>
      <c r="W177" s="174">
        <f>V177*K177</f>
        <v>0</v>
      </c>
      <c r="X177" s="174">
        <v>1.5</v>
      </c>
      <c r="Y177" s="174">
        <f>X177*K177</f>
        <v>97.800000000000011</v>
      </c>
      <c r="Z177" s="174">
        <v>0</v>
      </c>
      <c r="AA177" s="175">
        <f>Z177*K177</f>
        <v>0</v>
      </c>
      <c r="AR177" s="20" t="s">
        <v>177</v>
      </c>
      <c r="AT177" s="20" t="s">
        <v>173</v>
      </c>
      <c r="AU177" s="20" t="s">
        <v>151</v>
      </c>
      <c r="AY177" s="20" t="s">
        <v>172</v>
      </c>
      <c r="BE177" s="111">
        <f>IF(U177="základná",N177,0)</f>
        <v>0</v>
      </c>
      <c r="BF177" s="111">
        <f>IF(U177="znížená",N177,0)</f>
        <v>0</v>
      </c>
      <c r="BG177" s="111">
        <f>IF(U177="zákl. prenesená",N177,0)</f>
        <v>0</v>
      </c>
      <c r="BH177" s="111">
        <f>IF(U177="zníž. prenesená",N177,0)</f>
        <v>0</v>
      </c>
      <c r="BI177" s="111">
        <f>IF(U177="nulová",N177,0)</f>
        <v>0</v>
      </c>
      <c r="BJ177" s="20" t="s">
        <v>151</v>
      </c>
      <c r="BK177" s="176">
        <f>ROUND(L177*K177,3)</f>
        <v>0</v>
      </c>
      <c r="BL177" s="20" t="s">
        <v>177</v>
      </c>
      <c r="BM177" s="20" t="s">
        <v>237</v>
      </c>
    </row>
    <row r="178" spans="2:65" s="10" customFormat="1" ht="51" customHeight="1">
      <c r="B178" s="177"/>
      <c r="C178" s="178"/>
      <c r="D178" s="178"/>
      <c r="E178" s="179" t="s">
        <v>21</v>
      </c>
      <c r="F178" s="268" t="s">
        <v>238</v>
      </c>
      <c r="G178" s="269"/>
      <c r="H178" s="269"/>
      <c r="I178" s="269"/>
      <c r="J178" s="178"/>
      <c r="K178" s="179" t="s">
        <v>21</v>
      </c>
      <c r="L178" s="178"/>
      <c r="M178" s="178"/>
      <c r="N178" s="178"/>
      <c r="O178" s="178"/>
      <c r="P178" s="178"/>
      <c r="Q178" s="178"/>
      <c r="R178" s="180"/>
      <c r="T178" s="181"/>
      <c r="U178" s="178"/>
      <c r="V178" s="178"/>
      <c r="W178" s="178"/>
      <c r="X178" s="178"/>
      <c r="Y178" s="178"/>
      <c r="Z178" s="178"/>
      <c r="AA178" s="182"/>
      <c r="AT178" s="183" t="s">
        <v>180</v>
      </c>
      <c r="AU178" s="183" t="s">
        <v>151</v>
      </c>
      <c r="AV178" s="10" t="s">
        <v>83</v>
      </c>
      <c r="AW178" s="10" t="s">
        <v>6</v>
      </c>
      <c r="AX178" s="10" t="s">
        <v>75</v>
      </c>
      <c r="AY178" s="183" t="s">
        <v>172</v>
      </c>
    </row>
    <row r="179" spans="2:65" s="11" customFormat="1" ht="16.5" customHeight="1">
      <c r="B179" s="184"/>
      <c r="C179" s="185"/>
      <c r="D179" s="185"/>
      <c r="E179" s="186" t="s">
        <v>21</v>
      </c>
      <c r="F179" s="272" t="s">
        <v>521</v>
      </c>
      <c r="G179" s="273"/>
      <c r="H179" s="273"/>
      <c r="I179" s="273"/>
      <c r="J179" s="185"/>
      <c r="K179" s="187">
        <v>65.2</v>
      </c>
      <c r="L179" s="185"/>
      <c r="M179" s="185"/>
      <c r="N179" s="185"/>
      <c r="O179" s="185"/>
      <c r="P179" s="185"/>
      <c r="Q179" s="185"/>
      <c r="R179" s="188"/>
      <c r="T179" s="189"/>
      <c r="U179" s="185"/>
      <c r="V179" s="185"/>
      <c r="W179" s="185"/>
      <c r="X179" s="185"/>
      <c r="Y179" s="185"/>
      <c r="Z179" s="185"/>
      <c r="AA179" s="190"/>
      <c r="AT179" s="191" t="s">
        <v>180</v>
      </c>
      <c r="AU179" s="191" t="s">
        <v>151</v>
      </c>
      <c r="AV179" s="11" t="s">
        <v>151</v>
      </c>
      <c r="AW179" s="11" t="s">
        <v>6</v>
      </c>
      <c r="AX179" s="11" t="s">
        <v>83</v>
      </c>
      <c r="AY179" s="191" t="s">
        <v>172</v>
      </c>
    </row>
    <row r="180" spans="2:65" s="1" customFormat="1" ht="25.5" customHeight="1">
      <c r="B180" s="36"/>
      <c r="C180" s="168" t="s">
        <v>341</v>
      </c>
      <c r="D180" s="168" t="s">
        <v>173</v>
      </c>
      <c r="E180" s="169" t="s">
        <v>241</v>
      </c>
      <c r="F180" s="264" t="s">
        <v>242</v>
      </c>
      <c r="G180" s="264"/>
      <c r="H180" s="264"/>
      <c r="I180" s="264"/>
      <c r="J180" s="170" t="s">
        <v>176</v>
      </c>
      <c r="K180" s="171">
        <v>36</v>
      </c>
      <c r="L180" s="265">
        <v>0</v>
      </c>
      <c r="M180" s="266"/>
      <c r="N180" s="267">
        <f>ROUND(L180*K180,3)</f>
        <v>0</v>
      </c>
      <c r="O180" s="267"/>
      <c r="P180" s="267"/>
      <c r="Q180" s="267"/>
      <c r="R180" s="38"/>
      <c r="T180" s="173" t="s">
        <v>21</v>
      </c>
      <c r="U180" s="45" t="s">
        <v>42</v>
      </c>
      <c r="V180" s="37"/>
      <c r="W180" s="174">
        <f>V180*K180</f>
        <v>0</v>
      </c>
      <c r="X180" s="174">
        <v>0</v>
      </c>
      <c r="Y180" s="174">
        <f>X180*K180</f>
        <v>0</v>
      </c>
      <c r="Z180" s="174">
        <v>8.7999999999999995E-2</v>
      </c>
      <c r="AA180" s="175">
        <f>Z180*K180</f>
        <v>3.1679999999999997</v>
      </c>
      <c r="AR180" s="20" t="s">
        <v>177</v>
      </c>
      <c r="AT180" s="20" t="s">
        <v>173</v>
      </c>
      <c r="AU180" s="20" t="s">
        <v>151</v>
      </c>
      <c r="AY180" s="20" t="s">
        <v>172</v>
      </c>
      <c r="BE180" s="111">
        <f>IF(U180="základná",N180,0)</f>
        <v>0</v>
      </c>
      <c r="BF180" s="111">
        <f>IF(U180="znížená",N180,0)</f>
        <v>0</v>
      </c>
      <c r="BG180" s="111">
        <f>IF(U180="zákl. prenesená",N180,0)</f>
        <v>0</v>
      </c>
      <c r="BH180" s="111">
        <f>IF(U180="zníž. prenesená",N180,0)</f>
        <v>0</v>
      </c>
      <c r="BI180" s="111">
        <f>IF(U180="nulová",N180,0)</f>
        <v>0</v>
      </c>
      <c r="BJ180" s="20" t="s">
        <v>151</v>
      </c>
      <c r="BK180" s="176">
        <f>ROUND(L180*K180,3)</f>
        <v>0</v>
      </c>
      <c r="BL180" s="20" t="s">
        <v>177</v>
      </c>
      <c r="BM180" s="20" t="s">
        <v>243</v>
      </c>
    </row>
    <row r="181" spans="2:65" s="10" customFormat="1" ht="51" customHeight="1">
      <c r="B181" s="177"/>
      <c r="C181" s="178"/>
      <c r="D181" s="178"/>
      <c r="E181" s="179" t="s">
        <v>21</v>
      </c>
      <c r="F181" s="268" t="s">
        <v>244</v>
      </c>
      <c r="G181" s="269"/>
      <c r="H181" s="269"/>
      <c r="I181" s="269"/>
      <c r="J181" s="178"/>
      <c r="K181" s="179" t="s">
        <v>21</v>
      </c>
      <c r="L181" s="178"/>
      <c r="M181" s="178"/>
      <c r="N181" s="178"/>
      <c r="O181" s="178"/>
      <c r="P181" s="178"/>
      <c r="Q181" s="178"/>
      <c r="R181" s="180"/>
      <c r="T181" s="181"/>
      <c r="U181" s="178"/>
      <c r="V181" s="178"/>
      <c r="W181" s="178"/>
      <c r="X181" s="178"/>
      <c r="Y181" s="178"/>
      <c r="Z181" s="178"/>
      <c r="AA181" s="182"/>
      <c r="AT181" s="183" t="s">
        <v>180</v>
      </c>
      <c r="AU181" s="183" t="s">
        <v>151</v>
      </c>
      <c r="AV181" s="10" t="s">
        <v>83</v>
      </c>
      <c r="AW181" s="10" t="s">
        <v>6</v>
      </c>
      <c r="AX181" s="10" t="s">
        <v>75</v>
      </c>
      <c r="AY181" s="183" t="s">
        <v>172</v>
      </c>
    </row>
    <row r="182" spans="2:65" s="11" customFormat="1" ht="16.5" customHeight="1">
      <c r="B182" s="184"/>
      <c r="C182" s="185"/>
      <c r="D182" s="185"/>
      <c r="E182" s="186" t="s">
        <v>21</v>
      </c>
      <c r="F182" s="272" t="s">
        <v>522</v>
      </c>
      <c r="G182" s="273"/>
      <c r="H182" s="273"/>
      <c r="I182" s="273"/>
      <c r="J182" s="185"/>
      <c r="K182" s="187">
        <v>36</v>
      </c>
      <c r="L182" s="185"/>
      <c r="M182" s="185"/>
      <c r="N182" s="185"/>
      <c r="O182" s="185"/>
      <c r="P182" s="185"/>
      <c r="Q182" s="185"/>
      <c r="R182" s="188"/>
      <c r="T182" s="189"/>
      <c r="U182" s="185"/>
      <c r="V182" s="185"/>
      <c r="W182" s="185"/>
      <c r="X182" s="185"/>
      <c r="Y182" s="185"/>
      <c r="Z182" s="185"/>
      <c r="AA182" s="190"/>
      <c r="AT182" s="191" t="s">
        <v>180</v>
      </c>
      <c r="AU182" s="191" t="s">
        <v>151</v>
      </c>
      <c r="AV182" s="11" t="s">
        <v>151</v>
      </c>
      <c r="AW182" s="11" t="s">
        <v>6</v>
      </c>
      <c r="AX182" s="11" t="s">
        <v>83</v>
      </c>
      <c r="AY182" s="191" t="s">
        <v>172</v>
      </c>
    </row>
    <row r="183" spans="2:65" s="1" customFormat="1" ht="16.5" customHeight="1">
      <c r="B183" s="36"/>
      <c r="C183" s="168" t="s">
        <v>343</v>
      </c>
      <c r="D183" s="168" t="s">
        <v>173</v>
      </c>
      <c r="E183" s="169" t="s">
        <v>390</v>
      </c>
      <c r="F183" s="264" t="s">
        <v>391</v>
      </c>
      <c r="G183" s="264"/>
      <c r="H183" s="264"/>
      <c r="I183" s="264"/>
      <c r="J183" s="170" t="s">
        <v>185</v>
      </c>
      <c r="K183" s="171">
        <v>40.799999999999997</v>
      </c>
      <c r="L183" s="265">
        <v>0</v>
      </c>
      <c r="M183" s="266"/>
      <c r="N183" s="267">
        <f>ROUND(L183*K183,3)</f>
        <v>0</v>
      </c>
      <c r="O183" s="267"/>
      <c r="P183" s="267"/>
      <c r="Q183" s="267"/>
      <c r="R183" s="38"/>
      <c r="T183" s="173" t="s">
        <v>21</v>
      </c>
      <c r="U183" s="45" t="s">
        <v>42</v>
      </c>
      <c r="V183" s="37"/>
      <c r="W183" s="174">
        <f>V183*K183</f>
        <v>0</v>
      </c>
      <c r="X183" s="174">
        <v>0</v>
      </c>
      <c r="Y183" s="174">
        <f>X183*K183</f>
        <v>0</v>
      </c>
      <c r="Z183" s="174">
        <v>2.5000000000000001E-2</v>
      </c>
      <c r="AA183" s="175">
        <f>Z183*K183</f>
        <v>1.02</v>
      </c>
      <c r="AR183" s="20" t="s">
        <v>177</v>
      </c>
      <c r="AT183" s="20" t="s">
        <v>173</v>
      </c>
      <c r="AU183" s="20" t="s">
        <v>151</v>
      </c>
      <c r="AY183" s="20" t="s">
        <v>172</v>
      </c>
      <c r="BE183" s="111">
        <f>IF(U183="základná",N183,0)</f>
        <v>0</v>
      </c>
      <c r="BF183" s="111">
        <f>IF(U183="znížená",N183,0)</f>
        <v>0</v>
      </c>
      <c r="BG183" s="111">
        <f>IF(U183="zákl. prenesená",N183,0)</f>
        <v>0</v>
      </c>
      <c r="BH183" s="111">
        <f>IF(U183="zníž. prenesená",N183,0)</f>
        <v>0</v>
      </c>
      <c r="BI183" s="111">
        <f>IF(U183="nulová",N183,0)</f>
        <v>0</v>
      </c>
      <c r="BJ183" s="20" t="s">
        <v>151</v>
      </c>
      <c r="BK183" s="176">
        <f>ROUND(L183*K183,3)</f>
        <v>0</v>
      </c>
      <c r="BL183" s="20" t="s">
        <v>177</v>
      </c>
      <c r="BM183" s="20" t="s">
        <v>392</v>
      </c>
    </row>
    <row r="184" spans="2:65" s="10" customFormat="1" ht="25.5" customHeight="1">
      <c r="B184" s="177"/>
      <c r="C184" s="178"/>
      <c r="D184" s="178"/>
      <c r="E184" s="179" t="s">
        <v>21</v>
      </c>
      <c r="F184" s="268" t="s">
        <v>393</v>
      </c>
      <c r="G184" s="269"/>
      <c r="H184" s="269"/>
      <c r="I184" s="269"/>
      <c r="J184" s="178"/>
      <c r="K184" s="179" t="s">
        <v>21</v>
      </c>
      <c r="L184" s="178"/>
      <c r="M184" s="178"/>
      <c r="N184" s="178"/>
      <c r="O184" s="178"/>
      <c r="P184" s="178"/>
      <c r="Q184" s="178"/>
      <c r="R184" s="180"/>
      <c r="T184" s="181"/>
      <c r="U184" s="178"/>
      <c r="V184" s="178"/>
      <c r="W184" s="178"/>
      <c r="X184" s="178"/>
      <c r="Y184" s="178"/>
      <c r="Z184" s="178"/>
      <c r="AA184" s="182"/>
      <c r="AT184" s="183" t="s">
        <v>180</v>
      </c>
      <c r="AU184" s="183" t="s">
        <v>151</v>
      </c>
      <c r="AV184" s="10" t="s">
        <v>83</v>
      </c>
      <c r="AW184" s="10" t="s">
        <v>6</v>
      </c>
      <c r="AX184" s="10" t="s">
        <v>75</v>
      </c>
      <c r="AY184" s="183" t="s">
        <v>172</v>
      </c>
    </row>
    <row r="185" spans="2:65" s="11" customFormat="1" ht="16.5" customHeight="1">
      <c r="B185" s="184"/>
      <c r="C185" s="185"/>
      <c r="D185" s="185"/>
      <c r="E185" s="186" t="s">
        <v>21</v>
      </c>
      <c r="F185" s="272" t="s">
        <v>517</v>
      </c>
      <c r="G185" s="273"/>
      <c r="H185" s="273"/>
      <c r="I185" s="273"/>
      <c r="J185" s="185"/>
      <c r="K185" s="187">
        <v>40.799999999999997</v>
      </c>
      <c r="L185" s="185"/>
      <c r="M185" s="185"/>
      <c r="N185" s="185"/>
      <c r="O185" s="185"/>
      <c r="P185" s="185"/>
      <c r="Q185" s="185"/>
      <c r="R185" s="188"/>
      <c r="T185" s="189"/>
      <c r="U185" s="185"/>
      <c r="V185" s="185"/>
      <c r="W185" s="185"/>
      <c r="X185" s="185"/>
      <c r="Y185" s="185"/>
      <c r="Z185" s="185"/>
      <c r="AA185" s="190"/>
      <c r="AT185" s="191" t="s">
        <v>180</v>
      </c>
      <c r="AU185" s="191" t="s">
        <v>151</v>
      </c>
      <c r="AV185" s="11" t="s">
        <v>151</v>
      </c>
      <c r="AW185" s="11" t="s">
        <v>6</v>
      </c>
      <c r="AX185" s="11" t="s">
        <v>83</v>
      </c>
      <c r="AY185" s="191" t="s">
        <v>172</v>
      </c>
    </row>
    <row r="186" spans="2:65" s="9" customFormat="1" ht="37.35" customHeight="1">
      <c r="B186" s="157"/>
      <c r="C186" s="158"/>
      <c r="D186" s="159" t="s">
        <v>146</v>
      </c>
      <c r="E186" s="159"/>
      <c r="F186" s="159"/>
      <c r="G186" s="159"/>
      <c r="H186" s="159"/>
      <c r="I186" s="159"/>
      <c r="J186" s="159"/>
      <c r="K186" s="159"/>
      <c r="L186" s="159"/>
      <c r="M186" s="159"/>
      <c r="N186" s="282">
        <f>BK186</f>
        <v>0</v>
      </c>
      <c r="O186" s="283"/>
      <c r="P186" s="283"/>
      <c r="Q186" s="283"/>
      <c r="R186" s="160"/>
      <c r="T186" s="161"/>
      <c r="U186" s="158"/>
      <c r="V186" s="158"/>
      <c r="W186" s="162">
        <f>SUM(W187:W198)</f>
        <v>0</v>
      </c>
      <c r="X186" s="158"/>
      <c r="Y186" s="162">
        <f>SUM(Y187:Y198)</f>
        <v>0</v>
      </c>
      <c r="Z186" s="158"/>
      <c r="AA186" s="163">
        <f>SUM(AA187:AA198)</f>
        <v>0</v>
      </c>
      <c r="AR186" s="164" t="s">
        <v>203</v>
      </c>
      <c r="AT186" s="165" t="s">
        <v>74</v>
      </c>
      <c r="AU186" s="165" t="s">
        <v>75</v>
      </c>
      <c r="AY186" s="164" t="s">
        <v>172</v>
      </c>
      <c r="BK186" s="166">
        <f>SUM(BK187:BK198)</f>
        <v>0</v>
      </c>
    </row>
    <row r="187" spans="2:65" s="1" customFormat="1" ht="25.5" customHeight="1">
      <c r="B187" s="36"/>
      <c r="C187" s="168" t="s">
        <v>345</v>
      </c>
      <c r="D187" s="168" t="s">
        <v>173</v>
      </c>
      <c r="E187" s="169" t="s">
        <v>247</v>
      </c>
      <c r="F187" s="264" t="s">
        <v>248</v>
      </c>
      <c r="G187" s="264"/>
      <c r="H187" s="264"/>
      <c r="I187" s="264"/>
      <c r="J187" s="170" t="s">
        <v>249</v>
      </c>
      <c r="K187" s="171">
        <v>1</v>
      </c>
      <c r="L187" s="265">
        <v>0</v>
      </c>
      <c r="M187" s="266"/>
      <c r="N187" s="267">
        <f>ROUND(L187*K187,3)</f>
        <v>0</v>
      </c>
      <c r="O187" s="267"/>
      <c r="P187" s="267"/>
      <c r="Q187" s="267"/>
      <c r="R187" s="38"/>
      <c r="T187" s="173" t="s">
        <v>21</v>
      </c>
      <c r="U187" s="45" t="s">
        <v>42</v>
      </c>
      <c r="V187" s="37"/>
      <c r="W187" s="174">
        <f>V187*K187</f>
        <v>0</v>
      </c>
      <c r="X187" s="174">
        <v>0</v>
      </c>
      <c r="Y187" s="174">
        <f>X187*K187</f>
        <v>0</v>
      </c>
      <c r="Z187" s="174">
        <v>0</v>
      </c>
      <c r="AA187" s="175">
        <f>Z187*K187</f>
        <v>0</v>
      </c>
      <c r="AR187" s="20" t="s">
        <v>250</v>
      </c>
      <c r="AT187" s="20" t="s">
        <v>173</v>
      </c>
      <c r="AU187" s="20" t="s">
        <v>83</v>
      </c>
      <c r="AY187" s="20" t="s">
        <v>172</v>
      </c>
      <c r="BE187" s="111">
        <f>IF(U187="základná",N187,0)</f>
        <v>0</v>
      </c>
      <c r="BF187" s="111">
        <f>IF(U187="znížená",N187,0)</f>
        <v>0</v>
      </c>
      <c r="BG187" s="111">
        <f>IF(U187="zákl. prenesená",N187,0)</f>
        <v>0</v>
      </c>
      <c r="BH187" s="111">
        <f>IF(U187="zníž. prenesená",N187,0)</f>
        <v>0</v>
      </c>
      <c r="BI187" s="111">
        <f>IF(U187="nulová",N187,0)</f>
        <v>0</v>
      </c>
      <c r="BJ187" s="20" t="s">
        <v>151</v>
      </c>
      <c r="BK187" s="176">
        <f>ROUND(L187*K187,3)</f>
        <v>0</v>
      </c>
      <c r="BL187" s="20" t="s">
        <v>250</v>
      </c>
      <c r="BM187" s="20" t="s">
        <v>523</v>
      </c>
    </row>
    <row r="188" spans="2:65" s="10" customFormat="1" ht="51" customHeight="1">
      <c r="B188" s="177"/>
      <c r="C188" s="178"/>
      <c r="D188" s="178"/>
      <c r="E188" s="179" t="s">
        <v>21</v>
      </c>
      <c r="F188" s="268" t="s">
        <v>252</v>
      </c>
      <c r="G188" s="269"/>
      <c r="H188" s="269"/>
      <c r="I188" s="269"/>
      <c r="J188" s="178"/>
      <c r="K188" s="179" t="s">
        <v>21</v>
      </c>
      <c r="L188" s="178"/>
      <c r="M188" s="178"/>
      <c r="N188" s="178"/>
      <c r="O188" s="178"/>
      <c r="P188" s="178"/>
      <c r="Q188" s="178"/>
      <c r="R188" s="180"/>
      <c r="T188" s="181"/>
      <c r="U188" s="178"/>
      <c r="V188" s="178"/>
      <c r="W188" s="178"/>
      <c r="X188" s="178"/>
      <c r="Y188" s="178"/>
      <c r="Z188" s="178"/>
      <c r="AA188" s="182"/>
      <c r="AT188" s="183" t="s">
        <v>180</v>
      </c>
      <c r="AU188" s="183" t="s">
        <v>83</v>
      </c>
      <c r="AV188" s="10" t="s">
        <v>83</v>
      </c>
      <c r="AW188" s="10" t="s">
        <v>6</v>
      </c>
      <c r="AX188" s="10" t="s">
        <v>75</v>
      </c>
      <c r="AY188" s="183" t="s">
        <v>172</v>
      </c>
    </row>
    <row r="189" spans="2:65" s="11" customFormat="1" ht="16.5" customHeight="1">
      <c r="B189" s="184"/>
      <c r="C189" s="185"/>
      <c r="D189" s="185"/>
      <c r="E189" s="186" t="s">
        <v>21</v>
      </c>
      <c r="F189" s="272" t="s">
        <v>83</v>
      </c>
      <c r="G189" s="273"/>
      <c r="H189" s="273"/>
      <c r="I189" s="273"/>
      <c r="J189" s="185"/>
      <c r="K189" s="187">
        <v>1</v>
      </c>
      <c r="L189" s="185"/>
      <c r="M189" s="185"/>
      <c r="N189" s="185"/>
      <c r="O189" s="185"/>
      <c r="P189" s="185"/>
      <c r="Q189" s="185"/>
      <c r="R189" s="188"/>
      <c r="T189" s="189"/>
      <c r="U189" s="185"/>
      <c r="V189" s="185"/>
      <c r="W189" s="185"/>
      <c r="X189" s="185"/>
      <c r="Y189" s="185"/>
      <c r="Z189" s="185"/>
      <c r="AA189" s="190"/>
      <c r="AT189" s="191" t="s">
        <v>180</v>
      </c>
      <c r="AU189" s="191" t="s">
        <v>83</v>
      </c>
      <c r="AV189" s="11" t="s">
        <v>151</v>
      </c>
      <c r="AW189" s="11" t="s">
        <v>6</v>
      </c>
      <c r="AX189" s="11" t="s">
        <v>83</v>
      </c>
      <c r="AY189" s="191" t="s">
        <v>172</v>
      </c>
    </row>
    <row r="190" spans="2:65" s="1" customFormat="1" ht="51" customHeight="1">
      <c r="B190" s="36"/>
      <c r="C190" s="168" t="s">
        <v>352</v>
      </c>
      <c r="D190" s="168" t="s">
        <v>173</v>
      </c>
      <c r="E190" s="169" t="s">
        <v>254</v>
      </c>
      <c r="F190" s="264" t="s">
        <v>255</v>
      </c>
      <c r="G190" s="264"/>
      <c r="H190" s="264"/>
      <c r="I190" s="264"/>
      <c r="J190" s="170" t="s">
        <v>249</v>
      </c>
      <c r="K190" s="171">
        <v>1</v>
      </c>
      <c r="L190" s="265">
        <v>0</v>
      </c>
      <c r="M190" s="266"/>
      <c r="N190" s="267">
        <f>ROUND(L190*K190,3)</f>
        <v>0</v>
      </c>
      <c r="O190" s="267"/>
      <c r="P190" s="267"/>
      <c r="Q190" s="267"/>
      <c r="R190" s="38"/>
      <c r="T190" s="173" t="s">
        <v>21</v>
      </c>
      <c r="U190" s="45" t="s">
        <v>42</v>
      </c>
      <c r="V190" s="37"/>
      <c r="W190" s="174">
        <f>V190*K190</f>
        <v>0</v>
      </c>
      <c r="X190" s="174">
        <v>0</v>
      </c>
      <c r="Y190" s="174">
        <f>X190*K190</f>
        <v>0</v>
      </c>
      <c r="Z190" s="174">
        <v>0</v>
      </c>
      <c r="AA190" s="175">
        <f>Z190*K190</f>
        <v>0</v>
      </c>
      <c r="AR190" s="20" t="s">
        <v>250</v>
      </c>
      <c r="AT190" s="20" t="s">
        <v>173</v>
      </c>
      <c r="AU190" s="20" t="s">
        <v>83</v>
      </c>
      <c r="AY190" s="20" t="s">
        <v>172</v>
      </c>
      <c r="BE190" s="111">
        <f>IF(U190="základná",N190,0)</f>
        <v>0</v>
      </c>
      <c r="BF190" s="111">
        <f>IF(U190="znížená",N190,0)</f>
        <v>0</v>
      </c>
      <c r="BG190" s="111">
        <f>IF(U190="zákl. prenesená",N190,0)</f>
        <v>0</v>
      </c>
      <c r="BH190" s="111">
        <f>IF(U190="zníž. prenesená",N190,0)</f>
        <v>0</v>
      </c>
      <c r="BI190" s="111">
        <f>IF(U190="nulová",N190,0)</f>
        <v>0</v>
      </c>
      <c r="BJ190" s="20" t="s">
        <v>151</v>
      </c>
      <c r="BK190" s="176">
        <f>ROUND(L190*K190,3)</f>
        <v>0</v>
      </c>
      <c r="BL190" s="20" t="s">
        <v>250</v>
      </c>
      <c r="BM190" s="20" t="s">
        <v>524</v>
      </c>
    </row>
    <row r="191" spans="2:65" s="10" customFormat="1" ht="38.25" customHeight="1">
      <c r="B191" s="177"/>
      <c r="C191" s="178"/>
      <c r="D191" s="178"/>
      <c r="E191" s="179" t="s">
        <v>21</v>
      </c>
      <c r="F191" s="268" t="s">
        <v>257</v>
      </c>
      <c r="G191" s="269"/>
      <c r="H191" s="269"/>
      <c r="I191" s="269"/>
      <c r="J191" s="178"/>
      <c r="K191" s="179" t="s">
        <v>21</v>
      </c>
      <c r="L191" s="178"/>
      <c r="M191" s="178"/>
      <c r="N191" s="178"/>
      <c r="O191" s="178"/>
      <c r="P191" s="178"/>
      <c r="Q191" s="178"/>
      <c r="R191" s="180"/>
      <c r="T191" s="181"/>
      <c r="U191" s="178"/>
      <c r="V191" s="178"/>
      <c r="W191" s="178"/>
      <c r="X191" s="178"/>
      <c r="Y191" s="178"/>
      <c r="Z191" s="178"/>
      <c r="AA191" s="182"/>
      <c r="AT191" s="183" t="s">
        <v>180</v>
      </c>
      <c r="AU191" s="183" t="s">
        <v>83</v>
      </c>
      <c r="AV191" s="10" t="s">
        <v>83</v>
      </c>
      <c r="AW191" s="10" t="s">
        <v>6</v>
      </c>
      <c r="AX191" s="10" t="s">
        <v>75</v>
      </c>
      <c r="AY191" s="183" t="s">
        <v>172</v>
      </c>
    </row>
    <row r="192" spans="2:65" s="11" customFormat="1" ht="16.5" customHeight="1">
      <c r="B192" s="184"/>
      <c r="C192" s="185"/>
      <c r="D192" s="185"/>
      <c r="E192" s="186" t="s">
        <v>21</v>
      </c>
      <c r="F192" s="272" t="s">
        <v>83</v>
      </c>
      <c r="G192" s="273"/>
      <c r="H192" s="273"/>
      <c r="I192" s="273"/>
      <c r="J192" s="185"/>
      <c r="K192" s="187">
        <v>1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90"/>
      <c r="AT192" s="191" t="s">
        <v>180</v>
      </c>
      <c r="AU192" s="191" t="s">
        <v>83</v>
      </c>
      <c r="AV192" s="11" t="s">
        <v>151</v>
      </c>
      <c r="AW192" s="11" t="s">
        <v>6</v>
      </c>
      <c r="AX192" s="11" t="s">
        <v>83</v>
      </c>
      <c r="AY192" s="191" t="s">
        <v>172</v>
      </c>
    </row>
    <row r="193" spans="2:65" s="1" customFormat="1" ht="25.5" customHeight="1">
      <c r="B193" s="36"/>
      <c r="C193" s="168" t="s">
        <v>11</v>
      </c>
      <c r="D193" s="168" t="s">
        <v>173</v>
      </c>
      <c r="E193" s="169" t="s">
        <v>259</v>
      </c>
      <c r="F193" s="264" t="s">
        <v>260</v>
      </c>
      <c r="G193" s="264"/>
      <c r="H193" s="264"/>
      <c r="I193" s="264"/>
      <c r="J193" s="170" t="s">
        <v>249</v>
      </c>
      <c r="K193" s="171">
        <v>1</v>
      </c>
      <c r="L193" s="265">
        <v>0</v>
      </c>
      <c r="M193" s="266"/>
      <c r="N193" s="267">
        <f>ROUND(L193*K193,3)</f>
        <v>0</v>
      </c>
      <c r="O193" s="267"/>
      <c r="P193" s="267"/>
      <c r="Q193" s="267"/>
      <c r="R193" s="38"/>
      <c r="T193" s="173" t="s">
        <v>21</v>
      </c>
      <c r="U193" s="45" t="s">
        <v>42</v>
      </c>
      <c r="V193" s="37"/>
      <c r="W193" s="174">
        <f>V193*K193</f>
        <v>0</v>
      </c>
      <c r="X193" s="174">
        <v>0</v>
      </c>
      <c r="Y193" s="174">
        <f>X193*K193</f>
        <v>0</v>
      </c>
      <c r="Z193" s="174">
        <v>0</v>
      </c>
      <c r="AA193" s="175">
        <f>Z193*K193</f>
        <v>0</v>
      </c>
      <c r="AR193" s="20" t="s">
        <v>250</v>
      </c>
      <c r="AT193" s="20" t="s">
        <v>173</v>
      </c>
      <c r="AU193" s="20" t="s">
        <v>83</v>
      </c>
      <c r="AY193" s="20" t="s">
        <v>172</v>
      </c>
      <c r="BE193" s="111">
        <f>IF(U193="základná",N193,0)</f>
        <v>0</v>
      </c>
      <c r="BF193" s="111">
        <f>IF(U193="znížená",N193,0)</f>
        <v>0</v>
      </c>
      <c r="BG193" s="111">
        <f>IF(U193="zákl. prenesená",N193,0)</f>
        <v>0</v>
      </c>
      <c r="BH193" s="111">
        <f>IF(U193="zníž. prenesená",N193,0)</f>
        <v>0</v>
      </c>
      <c r="BI193" s="111">
        <f>IF(U193="nulová",N193,0)</f>
        <v>0</v>
      </c>
      <c r="BJ193" s="20" t="s">
        <v>151</v>
      </c>
      <c r="BK193" s="176">
        <f>ROUND(L193*K193,3)</f>
        <v>0</v>
      </c>
      <c r="BL193" s="20" t="s">
        <v>250</v>
      </c>
      <c r="BM193" s="20" t="s">
        <v>525</v>
      </c>
    </row>
    <row r="194" spans="2:65" s="10" customFormat="1" ht="25.5" customHeight="1">
      <c r="B194" s="177"/>
      <c r="C194" s="178"/>
      <c r="D194" s="178"/>
      <c r="E194" s="179" t="s">
        <v>21</v>
      </c>
      <c r="F194" s="268" t="s">
        <v>262</v>
      </c>
      <c r="G194" s="269"/>
      <c r="H194" s="269"/>
      <c r="I194" s="269"/>
      <c r="J194" s="178"/>
      <c r="K194" s="179" t="s">
        <v>21</v>
      </c>
      <c r="L194" s="178"/>
      <c r="M194" s="178"/>
      <c r="N194" s="178"/>
      <c r="O194" s="178"/>
      <c r="P194" s="178"/>
      <c r="Q194" s="178"/>
      <c r="R194" s="180"/>
      <c r="T194" s="181"/>
      <c r="U194" s="178"/>
      <c r="V194" s="178"/>
      <c r="W194" s="178"/>
      <c r="X194" s="178"/>
      <c r="Y194" s="178"/>
      <c r="Z194" s="178"/>
      <c r="AA194" s="182"/>
      <c r="AT194" s="183" t="s">
        <v>180</v>
      </c>
      <c r="AU194" s="183" t="s">
        <v>83</v>
      </c>
      <c r="AV194" s="10" t="s">
        <v>83</v>
      </c>
      <c r="AW194" s="10" t="s">
        <v>6</v>
      </c>
      <c r="AX194" s="10" t="s">
        <v>75</v>
      </c>
      <c r="AY194" s="183" t="s">
        <v>172</v>
      </c>
    </row>
    <row r="195" spans="2:65" s="11" customFormat="1" ht="16.5" customHeight="1">
      <c r="B195" s="184"/>
      <c r="C195" s="185"/>
      <c r="D195" s="185"/>
      <c r="E195" s="186" t="s">
        <v>21</v>
      </c>
      <c r="F195" s="272" t="s">
        <v>83</v>
      </c>
      <c r="G195" s="273"/>
      <c r="H195" s="273"/>
      <c r="I195" s="273"/>
      <c r="J195" s="185"/>
      <c r="K195" s="187">
        <v>1</v>
      </c>
      <c r="L195" s="185"/>
      <c r="M195" s="185"/>
      <c r="N195" s="185"/>
      <c r="O195" s="185"/>
      <c r="P195" s="185"/>
      <c r="Q195" s="185"/>
      <c r="R195" s="188"/>
      <c r="T195" s="189"/>
      <c r="U195" s="185"/>
      <c r="V195" s="185"/>
      <c r="W195" s="185"/>
      <c r="X195" s="185"/>
      <c r="Y195" s="185"/>
      <c r="Z195" s="185"/>
      <c r="AA195" s="190"/>
      <c r="AT195" s="191" t="s">
        <v>180</v>
      </c>
      <c r="AU195" s="191" t="s">
        <v>83</v>
      </c>
      <c r="AV195" s="11" t="s">
        <v>151</v>
      </c>
      <c r="AW195" s="11" t="s">
        <v>6</v>
      </c>
      <c r="AX195" s="11" t="s">
        <v>83</v>
      </c>
      <c r="AY195" s="191" t="s">
        <v>172</v>
      </c>
    </row>
    <row r="196" spans="2:65" s="1" customFormat="1" ht="16.5" customHeight="1">
      <c r="B196" s="36"/>
      <c r="C196" s="168" t="s">
        <v>358</v>
      </c>
      <c r="D196" s="168" t="s">
        <v>173</v>
      </c>
      <c r="E196" s="169" t="s">
        <v>264</v>
      </c>
      <c r="F196" s="264" t="s">
        <v>265</v>
      </c>
      <c r="G196" s="264"/>
      <c r="H196" s="264"/>
      <c r="I196" s="264"/>
      <c r="J196" s="170" t="s">
        <v>249</v>
      </c>
      <c r="K196" s="171">
        <v>1</v>
      </c>
      <c r="L196" s="265">
        <v>0</v>
      </c>
      <c r="M196" s="266"/>
      <c r="N196" s="267">
        <f>ROUND(L196*K196,3)</f>
        <v>0</v>
      </c>
      <c r="O196" s="267"/>
      <c r="P196" s="267"/>
      <c r="Q196" s="267"/>
      <c r="R196" s="38"/>
      <c r="T196" s="173" t="s">
        <v>21</v>
      </c>
      <c r="U196" s="45" t="s">
        <v>42</v>
      </c>
      <c r="V196" s="37"/>
      <c r="W196" s="174">
        <f>V196*K196</f>
        <v>0</v>
      </c>
      <c r="X196" s="174">
        <v>0</v>
      </c>
      <c r="Y196" s="174">
        <f>X196*K196</f>
        <v>0</v>
      </c>
      <c r="Z196" s="174">
        <v>0</v>
      </c>
      <c r="AA196" s="175">
        <f>Z196*K196</f>
        <v>0</v>
      </c>
      <c r="AR196" s="20" t="s">
        <v>250</v>
      </c>
      <c r="AT196" s="20" t="s">
        <v>173</v>
      </c>
      <c r="AU196" s="20" t="s">
        <v>83</v>
      </c>
      <c r="AY196" s="20" t="s">
        <v>172</v>
      </c>
      <c r="BE196" s="111">
        <f>IF(U196="základná",N196,0)</f>
        <v>0</v>
      </c>
      <c r="BF196" s="111">
        <f>IF(U196="znížená",N196,0)</f>
        <v>0</v>
      </c>
      <c r="BG196" s="111">
        <f>IF(U196="zákl. prenesená",N196,0)</f>
        <v>0</v>
      </c>
      <c r="BH196" s="111">
        <f>IF(U196="zníž. prenesená",N196,0)</f>
        <v>0</v>
      </c>
      <c r="BI196" s="111">
        <f>IF(U196="nulová",N196,0)</f>
        <v>0</v>
      </c>
      <c r="BJ196" s="20" t="s">
        <v>151</v>
      </c>
      <c r="BK196" s="176">
        <f>ROUND(L196*K196,3)</f>
        <v>0</v>
      </c>
      <c r="BL196" s="20" t="s">
        <v>250</v>
      </c>
      <c r="BM196" s="20" t="s">
        <v>526</v>
      </c>
    </row>
    <row r="197" spans="2:65" s="10" customFormat="1" ht="25.5" customHeight="1">
      <c r="B197" s="177"/>
      <c r="C197" s="178"/>
      <c r="D197" s="178"/>
      <c r="E197" s="179" t="s">
        <v>21</v>
      </c>
      <c r="F197" s="268" t="s">
        <v>267</v>
      </c>
      <c r="G197" s="269"/>
      <c r="H197" s="269"/>
      <c r="I197" s="269"/>
      <c r="J197" s="178"/>
      <c r="K197" s="179" t="s">
        <v>21</v>
      </c>
      <c r="L197" s="178"/>
      <c r="M197" s="178"/>
      <c r="N197" s="178"/>
      <c r="O197" s="178"/>
      <c r="P197" s="178"/>
      <c r="Q197" s="178"/>
      <c r="R197" s="180"/>
      <c r="T197" s="181"/>
      <c r="U197" s="178"/>
      <c r="V197" s="178"/>
      <c r="W197" s="178"/>
      <c r="X197" s="178"/>
      <c r="Y197" s="178"/>
      <c r="Z197" s="178"/>
      <c r="AA197" s="182"/>
      <c r="AT197" s="183" t="s">
        <v>180</v>
      </c>
      <c r="AU197" s="183" t="s">
        <v>83</v>
      </c>
      <c r="AV197" s="10" t="s">
        <v>83</v>
      </c>
      <c r="AW197" s="10" t="s">
        <v>6</v>
      </c>
      <c r="AX197" s="10" t="s">
        <v>75</v>
      </c>
      <c r="AY197" s="183" t="s">
        <v>172</v>
      </c>
    </row>
    <row r="198" spans="2:65" s="11" customFormat="1" ht="16.5" customHeight="1">
      <c r="B198" s="184"/>
      <c r="C198" s="185"/>
      <c r="D198" s="185"/>
      <c r="E198" s="186" t="s">
        <v>21</v>
      </c>
      <c r="F198" s="272" t="s">
        <v>83</v>
      </c>
      <c r="G198" s="273"/>
      <c r="H198" s="273"/>
      <c r="I198" s="273"/>
      <c r="J198" s="185"/>
      <c r="K198" s="187">
        <v>1</v>
      </c>
      <c r="L198" s="185"/>
      <c r="M198" s="185"/>
      <c r="N198" s="185"/>
      <c r="O198" s="185"/>
      <c r="P198" s="185"/>
      <c r="Q198" s="185"/>
      <c r="R198" s="188"/>
      <c r="T198" s="189"/>
      <c r="U198" s="185"/>
      <c r="V198" s="185"/>
      <c r="W198" s="185"/>
      <c r="X198" s="185"/>
      <c r="Y198" s="185"/>
      <c r="Z198" s="185"/>
      <c r="AA198" s="190"/>
      <c r="AT198" s="191" t="s">
        <v>180</v>
      </c>
      <c r="AU198" s="191" t="s">
        <v>83</v>
      </c>
      <c r="AV198" s="11" t="s">
        <v>151</v>
      </c>
      <c r="AW198" s="11" t="s">
        <v>6</v>
      </c>
      <c r="AX198" s="11" t="s">
        <v>83</v>
      </c>
      <c r="AY198" s="191" t="s">
        <v>172</v>
      </c>
    </row>
    <row r="199" spans="2:65" s="1" customFormat="1" ht="49.9" customHeight="1">
      <c r="B199" s="36"/>
      <c r="C199" s="37"/>
      <c r="D199" s="159" t="s">
        <v>268</v>
      </c>
      <c r="E199" s="37"/>
      <c r="F199" s="37"/>
      <c r="G199" s="37"/>
      <c r="H199" s="37"/>
      <c r="I199" s="37"/>
      <c r="J199" s="37"/>
      <c r="K199" s="37"/>
      <c r="L199" s="37"/>
      <c r="M199" s="37"/>
      <c r="N199" s="282">
        <f t="shared" ref="N199:N204" si="5">BK199</f>
        <v>0</v>
      </c>
      <c r="O199" s="283"/>
      <c r="P199" s="283"/>
      <c r="Q199" s="283"/>
      <c r="R199" s="38"/>
      <c r="T199" s="144"/>
      <c r="U199" s="37"/>
      <c r="V199" s="37"/>
      <c r="W199" s="37"/>
      <c r="X199" s="37"/>
      <c r="Y199" s="37"/>
      <c r="Z199" s="37"/>
      <c r="AA199" s="79"/>
      <c r="AT199" s="20" t="s">
        <v>74</v>
      </c>
      <c r="AU199" s="20" t="s">
        <v>75</v>
      </c>
      <c r="AY199" s="20" t="s">
        <v>269</v>
      </c>
      <c r="BK199" s="176">
        <f>SUM(BK200:BK204)</f>
        <v>0</v>
      </c>
    </row>
    <row r="200" spans="2:65" s="1" customFormat="1" ht="22.35" customHeight="1">
      <c r="B200" s="36"/>
      <c r="C200" s="192" t="s">
        <v>21</v>
      </c>
      <c r="D200" s="192" t="s">
        <v>173</v>
      </c>
      <c r="E200" s="193" t="s">
        <v>21</v>
      </c>
      <c r="F200" s="276" t="s">
        <v>21</v>
      </c>
      <c r="G200" s="276"/>
      <c r="H200" s="276"/>
      <c r="I200" s="276"/>
      <c r="J200" s="194" t="s">
        <v>21</v>
      </c>
      <c r="K200" s="172"/>
      <c r="L200" s="265"/>
      <c r="M200" s="267"/>
      <c r="N200" s="267">
        <f t="shared" si="5"/>
        <v>0</v>
      </c>
      <c r="O200" s="267"/>
      <c r="P200" s="267"/>
      <c r="Q200" s="267"/>
      <c r="R200" s="38"/>
      <c r="T200" s="173" t="s">
        <v>21</v>
      </c>
      <c r="U200" s="195" t="s">
        <v>42</v>
      </c>
      <c r="V200" s="37"/>
      <c r="W200" s="37"/>
      <c r="X200" s="37"/>
      <c r="Y200" s="37"/>
      <c r="Z200" s="37"/>
      <c r="AA200" s="79"/>
      <c r="AT200" s="20" t="s">
        <v>269</v>
      </c>
      <c r="AU200" s="20" t="s">
        <v>83</v>
      </c>
      <c r="AY200" s="20" t="s">
        <v>269</v>
      </c>
      <c r="BE200" s="111">
        <f>IF(U200="základná",N200,0)</f>
        <v>0</v>
      </c>
      <c r="BF200" s="111">
        <f>IF(U200="znížená",N200,0)</f>
        <v>0</v>
      </c>
      <c r="BG200" s="111">
        <f>IF(U200="zákl. prenesená",N200,0)</f>
        <v>0</v>
      </c>
      <c r="BH200" s="111">
        <f>IF(U200="zníž. prenesená",N200,0)</f>
        <v>0</v>
      </c>
      <c r="BI200" s="111">
        <f>IF(U200="nulová",N200,0)</f>
        <v>0</v>
      </c>
      <c r="BJ200" s="20" t="s">
        <v>151</v>
      </c>
      <c r="BK200" s="176">
        <f>L200*K200</f>
        <v>0</v>
      </c>
    </row>
    <row r="201" spans="2:65" s="1" customFormat="1" ht="22.35" customHeight="1">
      <c r="B201" s="36"/>
      <c r="C201" s="192" t="s">
        <v>21</v>
      </c>
      <c r="D201" s="192" t="s">
        <v>173</v>
      </c>
      <c r="E201" s="193" t="s">
        <v>21</v>
      </c>
      <c r="F201" s="276" t="s">
        <v>21</v>
      </c>
      <c r="G201" s="276"/>
      <c r="H201" s="276"/>
      <c r="I201" s="276"/>
      <c r="J201" s="194" t="s">
        <v>21</v>
      </c>
      <c r="K201" s="172"/>
      <c r="L201" s="265"/>
      <c r="M201" s="267"/>
      <c r="N201" s="267">
        <f t="shared" si="5"/>
        <v>0</v>
      </c>
      <c r="O201" s="267"/>
      <c r="P201" s="267"/>
      <c r="Q201" s="267"/>
      <c r="R201" s="38"/>
      <c r="T201" s="173" t="s">
        <v>21</v>
      </c>
      <c r="U201" s="195" t="s">
        <v>42</v>
      </c>
      <c r="V201" s="37"/>
      <c r="W201" s="37"/>
      <c r="X201" s="37"/>
      <c r="Y201" s="37"/>
      <c r="Z201" s="37"/>
      <c r="AA201" s="79"/>
      <c r="AT201" s="20" t="s">
        <v>269</v>
      </c>
      <c r="AU201" s="20" t="s">
        <v>83</v>
      </c>
      <c r="AY201" s="20" t="s">
        <v>269</v>
      </c>
      <c r="BE201" s="111">
        <f>IF(U201="základná",N201,0)</f>
        <v>0</v>
      </c>
      <c r="BF201" s="111">
        <f>IF(U201="znížená",N201,0)</f>
        <v>0</v>
      </c>
      <c r="BG201" s="111">
        <f>IF(U201="zákl. prenesená",N201,0)</f>
        <v>0</v>
      </c>
      <c r="BH201" s="111">
        <f>IF(U201="zníž. prenesená",N201,0)</f>
        <v>0</v>
      </c>
      <c r="BI201" s="111">
        <f>IF(U201="nulová",N201,0)</f>
        <v>0</v>
      </c>
      <c r="BJ201" s="20" t="s">
        <v>151</v>
      </c>
      <c r="BK201" s="176">
        <f>L201*K201</f>
        <v>0</v>
      </c>
    </row>
    <row r="202" spans="2:65" s="1" customFormat="1" ht="22.35" customHeight="1">
      <c r="B202" s="36"/>
      <c r="C202" s="192" t="s">
        <v>21</v>
      </c>
      <c r="D202" s="192" t="s">
        <v>173</v>
      </c>
      <c r="E202" s="193" t="s">
        <v>21</v>
      </c>
      <c r="F202" s="276" t="s">
        <v>21</v>
      </c>
      <c r="G202" s="276"/>
      <c r="H202" s="276"/>
      <c r="I202" s="276"/>
      <c r="J202" s="194" t="s">
        <v>21</v>
      </c>
      <c r="K202" s="172"/>
      <c r="L202" s="265"/>
      <c r="M202" s="267"/>
      <c r="N202" s="267">
        <f t="shared" si="5"/>
        <v>0</v>
      </c>
      <c r="O202" s="267"/>
      <c r="P202" s="267"/>
      <c r="Q202" s="267"/>
      <c r="R202" s="38"/>
      <c r="T202" s="173" t="s">
        <v>21</v>
      </c>
      <c r="U202" s="195" t="s">
        <v>42</v>
      </c>
      <c r="V202" s="37"/>
      <c r="W202" s="37"/>
      <c r="X202" s="37"/>
      <c r="Y202" s="37"/>
      <c r="Z202" s="37"/>
      <c r="AA202" s="79"/>
      <c r="AT202" s="20" t="s">
        <v>269</v>
      </c>
      <c r="AU202" s="20" t="s">
        <v>83</v>
      </c>
      <c r="AY202" s="20" t="s">
        <v>269</v>
      </c>
      <c r="BE202" s="111">
        <f>IF(U202="základná",N202,0)</f>
        <v>0</v>
      </c>
      <c r="BF202" s="111">
        <f>IF(U202="znížená",N202,0)</f>
        <v>0</v>
      </c>
      <c r="BG202" s="111">
        <f>IF(U202="zákl. prenesená",N202,0)</f>
        <v>0</v>
      </c>
      <c r="BH202" s="111">
        <f>IF(U202="zníž. prenesená",N202,0)</f>
        <v>0</v>
      </c>
      <c r="BI202" s="111">
        <f>IF(U202="nulová",N202,0)</f>
        <v>0</v>
      </c>
      <c r="BJ202" s="20" t="s">
        <v>151</v>
      </c>
      <c r="BK202" s="176">
        <f>L202*K202</f>
        <v>0</v>
      </c>
    </row>
    <row r="203" spans="2:65" s="1" customFormat="1" ht="22.35" customHeight="1">
      <c r="B203" s="36"/>
      <c r="C203" s="192" t="s">
        <v>21</v>
      </c>
      <c r="D203" s="192" t="s">
        <v>173</v>
      </c>
      <c r="E203" s="193" t="s">
        <v>21</v>
      </c>
      <c r="F203" s="276" t="s">
        <v>21</v>
      </c>
      <c r="G203" s="276"/>
      <c r="H203" s="276"/>
      <c r="I203" s="276"/>
      <c r="J203" s="194" t="s">
        <v>21</v>
      </c>
      <c r="K203" s="172"/>
      <c r="L203" s="265"/>
      <c r="M203" s="267"/>
      <c r="N203" s="267">
        <f t="shared" si="5"/>
        <v>0</v>
      </c>
      <c r="O203" s="267"/>
      <c r="P203" s="267"/>
      <c r="Q203" s="267"/>
      <c r="R203" s="38"/>
      <c r="T203" s="173" t="s">
        <v>21</v>
      </c>
      <c r="U203" s="195" t="s">
        <v>42</v>
      </c>
      <c r="V203" s="37"/>
      <c r="W203" s="37"/>
      <c r="X203" s="37"/>
      <c r="Y203" s="37"/>
      <c r="Z203" s="37"/>
      <c r="AA203" s="79"/>
      <c r="AT203" s="20" t="s">
        <v>269</v>
      </c>
      <c r="AU203" s="20" t="s">
        <v>83</v>
      </c>
      <c r="AY203" s="20" t="s">
        <v>269</v>
      </c>
      <c r="BE203" s="111">
        <f>IF(U203="základná",N203,0)</f>
        <v>0</v>
      </c>
      <c r="BF203" s="111">
        <f>IF(U203="znížená",N203,0)</f>
        <v>0</v>
      </c>
      <c r="BG203" s="111">
        <f>IF(U203="zákl. prenesená",N203,0)</f>
        <v>0</v>
      </c>
      <c r="BH203" s="111">
        <f>IF(U203="zníž. prenesená",N203,0)</f>
        <v>0</v>
      </c>
      <c r="BI203" s="111">
        <f>IF(U203="nulová",N203,0)</f>
        <v>0</v>
      </c>
      <c r="BJ203" s="20" t="s">
        <v>151</v>
      </c>
      <c r="BK203" s="176">
        <f>L203*K203</f>
        <v>0</v>
      </c>
    </row>
    <row r="204" spans="2:65" s="1" customFormat="1" ht="22.35" customHeight="1">
      <c r="B204" s="36"/>
      <c r="C204" s="192" t="s">
        <v>21</v>
      </c>
      <c r="D204" s="192" t="s">
        <v>173</v>
      </c>
      <c r="E204" s="193" t="s">
        <v>21</v>
      </c>
      <c r="F204" s="276" t="s">
        <v>21</v>
      </c>
      <c r="G204" s="276"/>
      <c r="H204" s="276"/>
      <c r="I204" s="276"/>
      <c r="J204" s="194" t="s">
        <v>21</v>
      </c>
      <c r="K204" s="172"/>
      <c r="L204" s="265"/>
      <c r="M204" s="267"/>
      <c r="N204" s="267">
        <f t="shared" si="5"/>
        <v>0</v>
      </c>
      <c r="O204" s="267"/>
      <c r="P204" s="267"/>
      <c r="Q204" s="267"/>
      <c r="R204" s="38"/>
      <c r="T204" s="173" t="s">
        <v>21</v>
      </c>
      <c r="U204" s="195" t="s">
        <v>42</v>
      </c>
      <c r="V204" s="57"/>
      <c r="W204" s="57"/>
      <c r="X204" s="57"/>
      <c r="Y204" s="57"/>
      <c r="Z204" s="57"/>
      <c r="AA204" s="59"/>
      <c r="AT204" s="20" t="s">
        <v>269</v>
      </c>
      <c r="AU204" s="20" t="s">
        <v>83</v>
      </c>
      <c r="AY204" s="20" t="s">
        <v>269</v>
      </c>
      <c r="BE204" s="111">
        <f>IF(U204="základná",N204,0)</f>
        <v>0</v>
      </c>
      <c r="BF204" s="111">
        <f>IF(U204="znížená",N204,0)</f>
        <v>0</v>
      </c>
      <c r="BG204" s="111">
        <f>IF(U204="zákl. prenesená",N204,0)</f>
        <v>0</v>
      </c>
      <c r="BH204" s="111">
        <f>IF(U204="zníž. prenesená",N204,0)</f>
        <v>0</v>
      </c>
      <c r="BI204" s="111">
        <f>IF(U204="nulová",N204,0)</f>
        <v>0</v>
      </c>
      <c r="BJ204" s="20" t="s">
        <v>151</v>
      </c>
      <c r="BK204" s="176">
        <f>L204*K204</f>
        <v>0</v>
      </c>
    </row>
    <row r="205" spans="2:65" s="1" customFormat="1" ht="6.95" customHeight="1">
      <c r="B205" s="60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2"/>
    </row>
  </sheetData>
  <sheetProtection algorithmName="SHA-512" hashValue="ZmMNepRX6ZRCXFk/ZD7v2xs/naJ32ndLXVihEL/PooYulzWFKsUHLcsCSTr4iO7BtKZ23PsCqNb4moVIvtehrQ==" saltValue="jMAJd8U3Ug10bT5aMu4wqR0o1Avp3+SEgyHCVQw4wBHS456OOaCZrDzYbOwE9JaJY/pVvfiMdaXypcIfdmq32w==" spinCount="10" sheet="1" objects="1" scenarios="1" formatColumns="0" formatRows="0"/>
  <mergeCells count="204">
    <mergeCell ref="H1:K1"/>
    <mergeCell ref="S2:AC2"/>
    <mergeCell ref="F204:I204"/>
    <mergeCell ref="L204:M204"/>
    <mergeCell ref="N204:Q204"/>
    <mergeCell ref="N124:Q124"/>
    <mergeCell ref="N125:Q125"/>
    <mergeCell ref="N126:Q126"/>
    <mergeCell ref="N134:Q134"/>
    <mergeCell ref="N140:Q140"/>
    <mergeCell ref="N144:Q144"/>
    <mergeCell ref="N148:Q148"/>
    <mergeCell ref="N157:Q157"/>
    <mergeCell ref="N186:Q186"/>
    <mergeCell ref="N199:Q199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194:I194"/>
    <mergeCell ref="F195:I195"/>
    <mergeCell ref="F196:I196"/>
    <mergeCell ref="L196:M196"/>
    <mergeCell ref="N196:Q196"/>
    <mergeCell ref="F197:I197"/>
    <mergeCell ref="F198:I198"/>
    <mergeCell ref="F200:I200"/>
    <mergeCell ref="L200:M200"/>
    <mergeCell ref="N200:Q200"/>
    <mergeCell ref="F188:I188"/>
    <mergeCell ref="F189:I189"/>
    <mergeCell ref="F190:I190"/>
    <mergeCell ref="L190:M190"/>
    <mergeCell ref="N190:Q190"/>
    <mergeCell ref="F191:I191"/>
    <mergeCell ref="F192:I192"/>
    <mergeCell ref="F193:I193"/>
    <mergeCell ref="L193:M193"/>
    <mergeCell ref="N193:Q193"/>
    <mergeCell ref="F181:I181"/>
    <mergeCell ref="F182:I182"/>
    <mergeCell ref="F183:I183"/>
    <mergeCell ref="L183:M183"/>
    <mergeCell ref="N183:Q183"/>
    <mergeCell ref="F184:I184"/>
    <mergeCell ref="F185:I185"/>
    <mergeCell ref="F187:I187"/>
    <mergeCell ref="L187:M187"/>
    <mergeCell ref="N187:Q187"/>
    <mergeCell ref="F176:I176"/>
    <mergeCell ref="F177:I177"/>
    <mergeCell ref="L177:M177"/>
    <mergeCell ref="N177:Q177"/>
    <mergeCell ref="F178:I178"/>
    <mergeCell ref="F179:I179"/>
    <mergeCell ref="F180:I180"/>
    <mergeCell ref="L180:M180"/>
    <mergeCell ref="N180:Q180"/>
    <mergeCell ref="F171:I171"/>
    <mergeCell ref="L171:M171"/>
    <mergeCell ref="N171:Q171"/>
    <mergeCell ref="F172:I172"/>
    <mergeCell ref="F173:I173"/>
    <mergeCell ref="F174:I174"/>
    <mergeCell ref="L174:M174"/>
    <mergeCell ref="N174:Q174"/>
    <mergeCell ref="F175:I175"/>
    <mergeCell ref="F164:I164"/>
    <mergeCell ref="F165:I165"/>
    <mergeCell ref="F166:I166"/>
    <mergeCell ref="F167:I167"/>
    <mergeCell ref="F168:I168"/>
    <mergeCell ref="L168:M168"/>
    <mergeCell ref="N168:Q168"/>
    <mergeCell ref="F169:I169"/>
    <mergeCell ref="F170:I170"/>
    <mergeCell ref="L170:M170"/>
    <mergeCell ref="N170:Q170"/>
    <mergeCell ref="F158:I158"/>
    <mergeCell ref="L158:M158"/>
    <mergeCell ref="N158:Q158"/>
    <mergeCell ref="F159:I159"/>
    <mergeCell ref="F160:I160"/>
    <mergeCell ref="F161:I161"/>
    <mergeCell ref="F162:I162"/>
    <mergeCell ref="F163:I163"/>
    <mergeCell ref="L163:M163"/>
    <mergeCell ref="N163:Q163"/>
    <mergeCell ref="F150:I150"/>
    <mergeCell ref="F151:I151"/>
    <mergeCell ref="F152:I152"/>
    <mergeCell ref="F153:I153"/>
    <mergeCell ref="L153:M153"/>
    <mergeCell ref="N153:Q153"/>
    <mergeCell ref="F154:I154"/>
    <mergeCell ref="F155:I155"/>
    <mergeCell ref="F156:I156"/>
    <mergeCell ref="F142:I142"/>
    <mergeCell ref="F143:I143"/>
    <mergeCell ref="F145:I145"/>
    <mergeCell ref="L145:M145"/>
    <mergeCell ref="N145:Q145"/>
    <mergeCell ref="F146:I146"/>
    <mergeCell ref="F147:I147"/>
    <mergeCell ref="F149:I149"/>
    <mergeCell ref="L149:M149"/>
    <mergeCell ref="N149:Q149"/>
    <mergeCell ref="F136:I136"/>
    <mergeCell ref="F137:I137"/>
    <mergeCell ref="F138:I138"/>
    <mergeCell ref="F139:I139"/>
    <mergeCell ref="L139:M139"/>
    <mergeCell ref="N139:Q139"/>
    <mergeCell ref="F141:I141"/>
    <mergeCell ref="L141:M141"/>
    <mergeCell ref="N141:Q141"/>
    <mergeCell ref="F130:I130"/>
    <mergeCell ref="L130:M130"/>
    <mergeCell ref="N130:Q130"/>
    <mergeCell ref="F131:I131"/>
    <mergeCell ref="F132:I132"/>
    <mergeCell ref="F133:I133"/>
    <mergeCell ref="F135:I135"/>
    <mergeCell ref="L135:M135"/>
    <mergeCell ref="N135:Q135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F129:I129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00:D205">
      <formula1>"K, M"</formula1>
    </dataValidation>
    <dataValidation type="list" allowBlank="1" showInputMessage="1" showErrorMessage="1" error="Povolené sú hodnoty základná, znížená, nulová." sqref="U200:U205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4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0"/>
      <c r="B1" s="13"/>
      <c r="C1" s="13"/>
      <c r="D1" s="14" t="s">
        <v>1</v>
      </c>
      <c r="E1" s="13"/>
      <c r="F1" s="15" t="s">
        <v>126</v>
      </c>
      <c r="G1" s="15"/>
      <c r="H1" s="284" t="s">
        <v>127</v>
      </c>
      <c r="I1" s="284"/>
      <c r="J1" s="284"/>
      <c r="K1" s="284"/>
      <c r="L1" s="15" t="s">
        <v>128</v>
      </c>
      <c r="M1" s="13"/>
      <c r="N1" s="13"/>
      <c r="O1" s="14" t="s">
        <v>129</v>
      </c>
      <c r="P1" s="13"/>
      <c r="Q1" s="13"/>
      <c r="R1" s="13"/>
      <c r="S1" s="15" t="s">
        <v>130</v>
      </c>
      <c r="T1" s="15"/>
      <c r="U1" s="120"/>
      <c r="V1" s="12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>
      <c r="C2" s="196" t="s">
        <v>8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S2" s="241" t="s">
        <v>9</v>
      </c>
      <c r="T2" s="242"/>
      <c r="U2" s="242"/>
      <c r="V2" s="242"/>
      <c r="W2" s="242"/>
      <c r="X2" s="242"/>
      <c r="Y2" s="242"/>
      <c r="Z2" s="242"/>
      <c r="AA2" s="242"/>
      <c r="AB2" s="242"/>
      <c r="AC2" s="242"/>
      <c r="AT2" s="20" t="s">
        <v>105</v>
      </c>
    </row>
    <row r="3" spans="1:66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  <c r="AT3" s="20" t="s">
        <v>75</v>
      </c>
    </row>
    <row r="4" spans="1:66" ht="36.950000000000003" customHeight="1">
      <c r="B4" s="24"/>
      <c r="C4" s="198" t="s">
        <v>131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"/>
      <c r="T4" s="19" t="s">
        <v>13</v>
      </c>
      <c r="AT4" s="20" t="s">
        <v>7</v>
      </c>
    </row>
    <row r="5" spans="1:66" ht="6.95" customHeight="1">
      <c r="B5" s="24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5"/>
    </row>
    <row r="6" spans="1:66" ht="25.35" customHeight="1">
      <c r="B6" s="24"/>
      <c r="C6" s="27"/>
      <c r="D6" s="31" t="s">
        <v>18</v>
      </c>
      <c r="E6" s="27"/>
      <c r="F6" s="243" t="str">
        <f>'Rekapitulácia stavby'!K6</f>
        <v>REKONŠTRUKCIA II/584 TÁLE - BYSTRÁ, III/2373 DOLNÁ LEHOTA - MOSTY</v>
      </c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7"/>
      <c r="R6" s="25"/>
    </row>
    <row r="7" spans="1:66" s="1" customFormat="1" ht="32.85" customHeight="1">
      <c r="B7" s="36"/>
      <c r="C7" s="37"/>
      <c r="D7" s="30" t="s">
        <v>132</v>
      </c>
      <c r="E7" s="37"/>
      <c r="F7" s="204" t="s">
        <v>527</v>
      </c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37"/>
      <c r="R7" s="38"/>
    </row>
    <row r="8" spans="1:66" s="1" customFormat="1" ht="14.45" customHeight="1">
      <c r="B8" s="36"/>
      <c r="C8" s="37"/>
      <c r="D8" s="31" t="s">
        <v>20</v>
      </c>
      <c r="E8" s="37"/>
      <c r="F8" s="29" t="s">
        <v>21</v>
      </c>
      <c r="G8" s="37"/>
      <c r="H8" s="37"/>
      <c r="I8" s="37"/>
      <c r="J8" s="37"/>
      <c r="K8" s="37"/>
      <c r="L8" s="37"/>
      <c r="M8" s="31" t="s">
        <v>22</v>
      </c>
      <c r="N8" s="37"/>
      <c r="O8" s="29" t="s">
        <v>21</v>
      </c>
      <c r="P8" s="37"/>
      <c r="Q8" s="37"/>
      <c r="R8" s="38"/>
    </row>
    <row r="9" spans="1:66" s="1" customFormat="1" ht="14.45" customHeight="1">
      <c r="B9" s="36"/>
      <c r="C9" s="37"/>
      <c r="D9" s="31" t="s">
        <v>23</v>
      </c>
      <c r="E9" s="37"/>
      <c r="F9" s="29" t="s">
        <v>24</v>
      </c>
      <c r="G9" s="37"/>
      <c r="H9" s="37"/>
      <c r="I9" s="37"/>
      <c r="J9" s="37"/>
      <c r="K9" s="37"/>
      <c r="L9" s="37"/>
      <c r="M9" s="31" t="s">
        <v>25</v>
      </c>
      <c r="N9" s="37"/>
      <c r="O9" s="246" t="str">
        <f>'Rekapitulácia stavby'!AN8</f>
        <v>18. 6. 2018</v>
      </c>
      <c r="P9" s="247"/>
      <c r="Q9" s="37"/>
      <c r="R9" s="38"/>
    </row>
    <row r="10" spans="1:66" s="1" customFormat="1" ht="10.9" customHeight="1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66" s="1" customFormat="1" ht="14.45" customHeight="1">
      <c r="B11" s="36"/>
      <c r="C11" s="37"/>
      <c r="D11" s="31" t="s">
        <v>27</v>
      </c>
      <c r="E11" s="37"/>
      <c r="F11" s="37"/>
      <c r="G11" s="37"/>
      <c r="H11" s="37"/>
      <c r="I11" s="37"/>
      <c r="J11" s="37"/>
      <c r="K11" s="37"/>
      <c r="L11" s="37"/>
      <c r="M11" s="31" t="s">
        <v>28</v>
      </c>
      <c r="N11" s="37"/>
      <c r="O11" s="202" t="str">
        <f>IF('Rekapitulácia stavby'!AN10="","",'Rekapitulácia stavby'!AN10)</f>
        <v/>
      </c>
      <c r="P11" s="202"/>
      <c r="Q11" s="37"/>
      <c r="R11" s="38"/>
    </row>
    <row r="12" spans="1:66" s="1" customFormat="1" ht="18" customHeight="1">
      <c r="B12" s="36"/>
      <c r="C12" s="37"/>
      <c r="D12" s="37"/>
      <c r="E12" s="29" t="str">
        <f>IF('Rekapitulácia stavby'!E11="","",'Rekapitulácia stavby'!E11)</f>
        <v xml:space="preserve"> </v>
      </c>
      <c r="F12" s="37"/>
      <c r="G12" s="37"/>
      <c r="H12" s="37"/>
      <c r="I12" s="37"/>
      <c r="J12" s="37"/>
      <c r="K12" s="37"/>
      <c r="L12" s="37"/>
      <c r="M12" s="31" t="s">
        <v>29</v>
      </c>
      <c r="N12" s="37"/>
      <c r="O12" s="202" t="str">
        <f>IF('Rekapitulácia stavby'!AN11="","",'Rekapitulácia stavby'!AN11)</f>
        <v/>
      </c>
      <c r="P12" s="202"/>
      <c r="Q12" s="37"/>
      <c r="R12" s="38"/>
    </row>
    <row r="13" spans="1:66" s="1" customFormat="1" ht="6.95" customHeight="1"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66" s="1" customFormat="1" ht="14.45" customHeight="1">
      <c r="B14" s="36"/>
      <c r="C14" s="37"/>
      <c r="D14" s="31" t="s">
        <v>30</v>
      </c>
      <c r="E14" s="37"/>
      <c r="F14" s="37"/>
      <c r="G14" s="37"/>
      <c r="H14" s="37"/>
      <c r="I14" s="37"/>
      <c r="J14" s="37"/>
      <c r="K14" s="37"/>
      <c r="L14" s="37"/>
      <c r="M14" s="31" t="s">
        <v>28</v>
      </c>
      <c r="N14" s="37"/>
      <c r="O14" s="248" t="str">
        <f>IF('Rekapitulácia stavby'!AN13="","",'Rekapitulácia stavby'!AN13)</f>
        <v>Vyplň údaj</v>
      </c>
      <c r="P14" s="202"/>
      <c r="Q14" s="37"/>
      <c r="R14" s="38"/>
    </row>
    <row r="15" spans="1:66" s="1" customFormat="1" ht="18" customHeight="1">
      <c r="B15" s="36"/>
      <c r="C15" s="37"/>
      <c r="D15" s="37"/>
      <c r="E15" s="248" t="str">
        <f>IF('Rekapitulácia stavby'!E14="","",'Rekapitulácia stavby'!E14)</f>
        <v>Vyplň údaj</v>
      </c>
      <c r="F15" s="249"/>
      <c r="G15" s="249"/>
      <c r="H15" s="249"/>
      <c r="I15" s="249"/>
      <c r="J15" s="249"/>
      <c r="K15" s="249"/>
      <c r="L15" s="249"/>
      <c r="M15" s="31" t="s">
        <v>29</v>
      </c>
      <c r="N15" s="37"/>
      <c r="O15" s="248" t="str">
        <f>IF('Rekapitulácia stavby'!AN14="","",'Rekapitulácia stavby'!AN14)</f>
        <v>Vyplň údaj</v>
      </c>
      <c r="P15" s="202"/>
      <c r="Q15" s="37"/>
      <c r="R15" s="38"/>
    </row>
    <row r="16" spans="1:66" s="1" customFormat="1" ht="6.95" customHeight="1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2:18" s="1" customFormat="1" ht="14.45" customHeight="1">
      <c r="B17" s="36"/>
      <c r="C17" s="37"/>
      <c r="D17" s="31" t="s">
        <v>32</v>
      </c>
      <c r="E17" s="37"/>
      <c r="F17" s="37"/>
      <c r="G17" s="37"/>
      <c r="H17" s="37"/>
      <c r="I17" s="37"/>
      <c r="J17" s="37"/>
      <c r="K17" s="37"/>
      <c r="L17" s="37"/>
      <c r="M17" s="31" t="s">
        <v>28</v>
      </c>
      <c r="N17" s="37"/>
      <c r="O17" s="202" t="str">
        <f>IF('Rekapitulácia stavby'!AN16="","",'Rekapitulácia stavby'!AN16)</f>
        <v/>
      </c>
      <c r="P17" s="202"/>
      <c r="Q17" s="37"/>
      <c r="R17" s="38"/>
    </row>
    <row r="18" spans="2:18" s="1" customFormat="1" ht="18" customHeight="1">
      <c r="B18" s="36"/>
      <c r="C18" s="37"/>
      <c r="D18" s="37"/>
      <c r="E18" s="29" t="str">
        <f>IF('Rekapitulácia stavby'!E17="","",'Rekapitulácia stavby'!E17)</f>
        <v xml:space="preserve"> </v>
      </c>
      <c r="F18" s="37"/>
      <c r="G18" s="37"/>
      <c r="H18" s="37"/>
      <c r="I18" s="37"/>
      <c r="J18" s="37"/>
      <c r="K18" s="37"/>
      <c r="L18" s="37"/>
      <c r="M18" s="31" t="s">
        <v>29</v>
      </c>
      <c r="N18" s="37"/>
      <c r="O18" s="202" t="str">
        <f>IF('Rekapitulácia stavby'!AN17="","",'Rekapitulácia stavby'!AN17)</f>
        <v/>
      </c>
      <c r="P18" s="202"/>
      <c r="Q18" s="37"/>
      <c r="R18" s="38"/>
    </row>
    <row r="19" spans="2:18" s="1" customFormat="1" ht="6.95" customHeight="1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8"/>
    </row>
    <row r="20" spans="2:18" s="1" customFormat="1" ht="14.45" customHeight="1">
      <c r="B20" s="36"/>
      <c r="C20" s="37"/>
      <c r="D20" s="31" t="s">
        <v>34</v>
      </c>
      <c r="E20" s="37"/>
      <c r="F20" s="37"/>
      <c r="G20" s="37"/>
      <c r="H20" s="37"/>
      <c r="I20" s="37"/>
      <c r="J20" s="37"/>
      <c r="K20" s="37"/>
      <c r="L20" s="37"/>
      <c r="M20" s="31" t="s">
        <v>28</v>
      </c>
      <c r="N20" s="37"/>
      <c r="O20" s="202" t="str">
        <f>IF('Rekapitulácia stavby'!AN19="","",'Rekapitulácia stavby'!AN19)</f>
        <v/>
      </c>
      <c r="P20" s="202"/>
      <c r="Q20" s="37"/>
      <c r="R20" s="38"/>
    </row>
    <row r="21" spans="2:18" s="1" customFormat="1" ht="18" customHeight="1">
      <c r="B21" s="36"/>
      <c r="C21" s="37"/>
      <c r="D21" s="37"/>
      <c r="E21" s="29" t="str">
        <f>IF('Rekapitulácia stavby'!E20="","",'Rekapitulácia stavby'!E20)</f>
        <v xml:space="preserve"> </v>
      </c>
      <c r="F21" s="37"/>
      <c r="G21" s="37"/>
      <c r="H21" s="37"/>
      <c r="I21" s="37"/>
      <c r="J21" s="37"/>
      <c r="K21" s="37"/>
      <c r="L21" s="37"/>
      <c r="M21" s="31" t="s">
        <v>29</v>
      </c>
      <c r="N21" s="37"/>
      <c r="O21" s="202" t="str">
        <f>IF('Rekapitulácia stavby'!AN20="","",'Rekapitulácia stavby'!AN20)</f>
        <v/>
      </c>
      <c r="P21" s="202"/>
      <c r="Q21" s="37"/>
      <c r="R21" s="38"/>
    </row>
    <row r="22" spans="2:18" s="1" customFormat="1" ht="6.95" customHeight="1">
      <c r="B22" s="36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8"/>
    </row>
    <row r="23" spans="2:18" s="1" customFormat="1" ht="14.45" customHeight="1">
      <c r="B23" s="36"/>
      <c r="C23" s="37"/>
      <c r="D23" s="31" t="s">
        <v>35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8"/>
    </row>
    <row r="24" spans="2:18" s="1" customFormat="1" ht="16.5" customHeight="1">
      <c r="B24" s="36"/>
      <c r="C24" s="37"/>
      <c r="D24" s="37"/>
      <c r="E24" s="207" t="s">
        <v>21</v>
      </c>
      <c r="F24" s="207"/>
      <c r="G24" s="207"/>
      <c r="H24" s="207"/>
      <c r="I24" s="207"/>
      <c r="J24" s="207"/>
      <c r="K24" s="207"/>
      <c r="L24" s="207"/>
      <c r="M24" s="37"/>
      <c r="N24" s="37"/>
      <c r="O24" s="37"/>
      <c r="P24" s="37"/>
      <c r="Q24" s="37"/>
      <c r="R24" s="38"/>
    </row>
    <row r="25" spans="2:18" s="1" customFormat="1" ht="6.95" customHeight="1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8"/>
    </row>
    <row r="26" spans="2:18" s="1" customFormat="1" ht="6.95" customHeight="1">
      <c r="B26" s="36"/>
      <c r="C26" s="37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37"/>
      <c r="R26" s="38"/>
    </row>
    <row r="27" spans="2:18" s="1" customFormat="1" ht="14.45" customHeight="1">
      <c r="B27" s="36"/>
      <c r="C27" s="37"/>
      <c r="D27" s="121" t="s">
        <v>134</v>
      </c>
      <c r="E27" s="37"/>
      <c r="F27" s="37"/>
      <c r="G27" s="37"/>
      <c r="H27" s="37"/>
      <c r="I27" s="37"/>
      <c r="J27" s="37"/>
      <c r="K27" s="37"/>
      <c r="L27" s="37"/>
      <c r="M27" s="208">
        <f>N88</f>
        <v>0</v>
      </c>
      <c r="N27" s="208"/>
      <c r="O27" s="208"/>
      <c r="P27" s="208"/>
      <c r="Q27" s="37"/>
      <c r="R27" s="38"/>
    </row>
    <row r="28" spans="2:18" s="1" customFormat="1" ht="14.45" customHeight="1">
      <c r="B28" s="36"/>
      <c r="C28" s="37"/>
      <c r="D28" s="35" t="s">
        <v>121</v>
      </c>
      <c r="E28" s="37"/>
      <c r="F28" s="37"/>
      <c r="G28" s="37"/>
      <c r="H28" s="37"/>
      <c r="I28" s="37"/>
      <c r="J28" s="37"/>
      <c r="K28" s="37"/>
      <c r="L28" s="37"/>
      <c r="M28" s="208">
        <f>N101</f>
        <v>0</v>
      </c>
      <c r="N28" s="208"/>
      <c r="O28" s="208"/>
      <c r="P28" s="208"/>
      <c r="Q28" s="37"/>
      <c r="R28" s="38"/>
    </row>
    <row r="29" spans="2:18" s="1" customFormat="1" ht="6.95" customHeight="1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8"/>
    </row>
    <row r="30" spans="2:18" s="1" customFormat="1" ht="25.35" customHeight="1">
      <c r="B30" s="36"/>
      <c r="C30" s="37"/>
      <c r="D30" s="122" t="s">
        <v>38</v>
      </c>
      <c r="E30" s="37"/>
      <c r="F30" s="37"/>
      <c r="G30" s="37"/>
      <c r="H30" s="37"/>
      <c r="I30" s="37"/>
      <c r="J30" s="37"/>
      <c r="K30" s="37"/>
      <c r="L30" s="37"/>
      <c r="M30" s="250">
        <f>ROUND(M27+M28,2)</f>
        <v>0</v>
      </c>
      <c r="N30" s="245"/>
      <c r="O30" s="245"/>
      <c r="P30" s="245"/>
      <c r="Q30" s="37"/>
      <c r="R30" s="38"/>
    </row>
    <row r="31" spans="2:18" s="1" customFormat="1" ht="6.95" customHeight="1">
      <c r="B31" s="36"/>
      <c r="C31" s="37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7"/>
      <c r="R31" s="38"/>
    </row>
    <row r="32" spans="2:18" s="1" customFormat="1" ht="14.45" customHeight="1">
      <c r="B32" s="36"/>
      <c r="C32" s="37"/>
      <c r="D32" s="43" t="s">
        <v>39</v>
      </c>
      <c r="E32" s="43" t="s">
        <v>40</v>
      </c>
      <c r="F32" s="44">
        <v>0.2</v>
      </c>
      <c r="G32" s="123" t="s">
        <v>41</v>
      </c>
      <c r="H32" s="251">
        <f>ROUND((((SUM(BE101:BE108)+SUM(BE126:BE234))+SUM(BE236:BE240))),2)</f>
        <v>0</v>
      </c>
      <c r="I32" s="245"/>
      <c r="J32" s="245"/>
      <c r="K32" s="37"/>
      <c r="L32" s="37"/>
      <c r="M32" s="251">
        <f>ROUND(((ROUND((SUM(BE101:BE108)+SUM(BE126:BE234)), 2)*F32)+SUM(BE236:BE240)*F32),2)</f>
        <v>0</v>
      </c>
      <c r="N32" s="245"/>
      <c r="O32" s="245"/>
      <c r="P32" s="245"/>
      <c r="Q32" s="37"/>
      <c r="R32" s="38"/>
    </row>
    <row r="33" spans="2:18" s="1" customFormat="1" ht="14.45" customHeight="1">
      <c r="B33" s="36"/>
      <c r="C33" s="37"/>
      <c r="D33" s="37"/>
      <c r="E33" s="43" t="s">
        <v>42</v>
      </c>
      <c r="F33" s="44">
        <v>0.2</v>
      </c>
      <c r="G33" s="123" t="s">
        <v>41</v>
      </c>
      <c r="H33" s="251">
        <f>ROUND((((SUM(BF101:BF108)+SUM(BF126:BF234))+SUM(BF236:BF240))),2)</f>
        <v>0</v>
      </c>
      <c r="I33" s="245"/>
      <c r="J33" s="245"/>
      <c r="K33" s="37"/>
      <c r="L33" s="37"/>
      <c r="M33" s="251">
        <f>ROUND(((ROUND((SUM(BF101:BF108)+SUM(BF126:BF234)), 2)*F33)+SUM(BF236:BF240)*F33),2)</f>
        <v>0</v>
      </c>
      <c r="N33" s="245"/>
      <c r="O33" s="245"/>
      <c r="P33" s="245"/>
      <c r="Q33" s="37"/>
      <c r="R33" s="38"/>
    </row>
    <row r="34" spans="2:18" s="1" customFormat="1" ht="14.45" hidden="1" customHeight="1">
      <c r="B34" s="36"/>
      <c r="C34" s="37"/>
      <c r="D34" s="37"/>
      <c r="E34" s="43" t="s">
        <v>43</v>
      </c>
      <c r="F34" s="44">
        <v>0.2</v>
      </c>
      <c r="G34" s="123" t="s">
        <v>41</v>
      </c>
      <c r="H34" s="251">
        <f>ROUND((((SUM(BG101:BG108)+SUM(BG126:BG234))+SUM(BG236:BG240))),2)</f>
        <v>0</v>
      </c>
      <c r="I34" s="245"/>
      <c r="J34" s="245"/>
      <c r="K34" s="37"/>
      <c r="L34" s="37"/>
      <c r="M34" s="251">
        <v>0</v>
      </c>
      <c r="N34" s="245"/>
      <c r="O34" s="245"/>
      <c r="P34" s="245"/>
      <c r="Q34" s="37"/>
      <c r="R34" s="38"/>
    </row>
    <row r="35" spans="2:18" s="1" customFormat="1" ht="14.45" hidden="1" customHeight="1">
      <c r="B35" s="36"/>
      <c r="C35" s="37"/>
      <c r="D35" s="37"/>
      <c r="E35" s="43" t="s">
        <v>44</v>
      </c>
      <c r="F35" s="44">
        <v>0.2</v>
      </c>
      <c r="G35" s="123" t="s">
        <v>41</v>
      </c>
      <c r="H35" s="251">
        <f>ROUND((((SUM(BH101:BH108)+SUM(BH126:BH234))+SUM(BH236:BH240))),2)</f>
        <v>0</v>
      </c>
      <c r="I35" s="245"/>
      <c r="J35" s="245"/>
      <c r="K35" s="37"/>
      <c r="L35" s="37"/>
      <c r="M35" s="251">
        <v>0</v>
      </c>
      <c r="N35" s="245"/>
      <c r="O35" s="245"/>
      <c r="P35" s="245"/>
      <c r="Q35" s="37"/>
      <c r="R35" s="38"/>
    </row>
    <row r="36" spans="2:18" s="1" customFormat="1" ht="14.45" hidden="1" customHeight="1">
      <c r="B36" s="36"/>
      <c r="C36" s="37"/>
      <c r="D36" s="37"/>
      <c r="E36" s="43" t="s">
        <v>45</v>
      </c>
      <c r="F36" s="44">
        <v>0</v>
      </c>
      <c r="G36" s="123" t="s">
        <v>41</v>
      </c>
      <c r="H36" s="251">
        <f>ROUND((((SUM(BI101:BI108)+SUM(BI126:BI234))+SUM(BI236:BI240))),2)</f>
        <v>0</v>
      </c>
      <c r="I36" s="245"/>
      <c r="J36" s="245"/>
      <c r="K36" s="37"/>
      <c r="L36" s="37"/>
      <c r="M36" s="251">
        <v>0</v>
      </c>
      <c r="N36" s="245"/>
      <c r="O36" s="245"/>
      <c r="P36" s="245"/>
      <c r="Q36" s="37"/>
      <c r="R36" s="38"/>
    </row>
    <row r="37" spans="2:18" s="1" customFormat="1" ht="6.95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8"/>
    </row>
    <row r="38" spans="2:18" s="1" customFormat="1" ht="25.35" customHeight="1">
      <c r="B38" s="36"/>
      <c r="C38" s="119"/>
      <c r="D38" s="124" t="s">
        <v>46</v>
      </c>
      <c r="E38" s="80"/>
      <c r="F38" s="80"/>
      <c r="G38" s="125" t="s">
        <v>47</v>
      </c>
      <c r="H38" s="126" t="s">
        <v>48</v>
      </c>
      <c r="I38" s="80"/>
      <c r="J38" s="80"/>
      <c r="K38" s="80"/>
      <c r="L38" s="252">
        <f>SUM(M30:M36)</f>
        <v>0</v>
      </c>
      <c r="M38" s="252"/>
      <c r="N38" s="252"/>
      <c r="O38" s="252"/>
      <c r="P38" s="253"/>
      <c r="Q38" s="119"/>
      <c r="R38" s="38"/>
    </row>
    <row r="39" spans="2:18" s="1" customFormat="1" ht="14.45" customHeight="1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8"/>
    </row>
    <row r="40" spans="2:18" s="1" customFormat="1" ht="14.45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8"/>
    </row>
    <row r="41" spans="2:18" ht="13.5"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5"/>
    </row>
    <row r="42" spans="2:18" ht="13.5">
      <c r="B42" s="2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5"/>
    </row>
    <row r="43" spans="2:18" ht="13.5">
      <c r="B43" s="24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5"/>
    </row>
    <row r="44" spans="2:18" ht="13.5">
      <c r="B44" s="24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5"/>
    </row>
    <row r="45" spans="2:18" ht="13.5">
      <c r="B45" s="24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5"/>
    </row>
    <row r="46" spans="2:18" ht="13.5">
      <c r="B46" s="24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5"/>
    </row>
    <row r="47" spans="2:18" ht="13.5">
      <c r="B47" s="24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5"/>
    </row>
    <row r="48" spans="2:18" ht="13.5">
      <c r="B48" s="24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5"/>
    </row>
    <row r="49" spans="2:18" ht="13.5">
      <c r="B49" s="24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5"/>
    </row>
    <row r="50" spans="2:18" s="1" customFormat="1">
      <c r="B50" s="36"/>
      <c r="C50" s="37"/>
      <c r="D50" s="51" t="s">
        <v>49</v>
      </c>
      <c r="E50" s="52"/>
      <c r="F50" s="52"/>
      <c r="G50" s="52"/>
      <c r="H50" s="53"/>
      <c r="I50" s="37"/>
      <c r="J50" s="51" t="s">
        <v>50</v>
      </c>
      <c r="K50" s="52"/>
      <c r="L50" s="52"/>
      <c r="M50" s="52"/>
      <c r="N50" s="52"/>
      <c r="O50" s="52"/>
      <c r="P50" s="53"/>
      <c r="Q50" s="37"/>
      <c r="R50" s="38"/>
    </row>
    <row r="51" spans="2:18" ht="13.5">
      <c r="B51" s="24"/>
      <c r="C51" s="27"/>
      <c r="D51" s="54"/>
      <c r="E51" s="27"/>
      <c r="F51" s="27"/>
      <c r="G51" s="27"/>
      <c r="H51" s="55"/>
      <c r="I51" s="27"/>
      <c r="J51" s="54"/>
      <c r="K51" s="27"/>
      <c r="L51" s="27"/>
      <c r="M51" s="27"/>
      <c r="N51" s="27"/>
      <c r="O51" s="27"/>
      <c r="P51" s="55"/>
      <c r="Q51" s="27"/>
      <c r="R51" s="25"/>
    </row>
    <row r="52" spans="2:18" ht="13.5">
      <c r="B52" s="24"/>
      <c r="C52" s="27"/>
      <c r="D52" s="54"/>
      <c r="E52" s="27"/>
      <c r="F52" s="27"/>
      <c r="G52" s="27"/>
      <c r="H52" s="55"/>
      <c r="I52" s="27"/>
      <c r="J52" s="54"/>
      <c r="K52" s="27"/>
      <c r="L52" s="27"/>
      <c r="M52" s="27"/>
      <c r="N52" s="27"/>
      <c r="O52" s="27"/>
      <c r="P52" s="55"/>
      <c r="Q52" s="27"/>
      <c r="R52" s="25"/>
    </row>
    <row r="53" spans="2:18" ht="13.5">
      <c r="B53" s="24"/>
      <c r="C53" s="27"/>
      <c r="D53" s="54"/>
      <c r="E53" s="27"/>
      <c r="F53" s="27"/>
      <c r="G53" s="27"/>
      <c r="H53" s="55"/>
      <c r="I53" s="27"/>
      <c r="J53" s="54"/>
      <c r="K53" s="27"/>
      <c r="L53" s="27"/>
      <c r="M53" s="27"/>
      <c r="N53" s="27"/>
      <c r="O53" s="27"/>
      <c r="P53" s="55"/>
      <c r="Q53" s="27"/>
      <c r="R53" s="25"/>
    </row>
    <row r="54" spans="2:18" ht="13.5">
      <c r="B54" s="24"/>
      <c r="C54" s="27"/>
      <c r="D54" s="54"/>
      <c r="E54" s="27"/>
      <c r="F54" s="27"/>
      <c r="G54" s="27"/>
      <c r="H54" s="55"/>
      <c r="I54" s="27"/>
      <c r="J54" s="54"/>
      <c r="K54" s="27"/>
      <c r="L54" s="27"/>
      <c r="M54" s="27"/>
      <c r="N54" s="27"/>
      <c r="O54" s="27"/>
      <c r="P54" s="55"/>
      <c r="Q54" s="27"/>
      <c r="R54" s="25"/>
    </row>
    <row r="55" spans="2:18" ht="13.5">
      <c r="B55" s="24"/>
      <c r="C55" s="27"/>
      <c r="D55" s="54"/>
      <c r="E55" s="27"/>
      <c r="F55" s="27"/>
      <c r="G55" s="27"/>
      <c r="H55" s="55"/>
      <c r="I55" s="27"/>
      <c r="J55" s="54"/>
      <c r="K55" s="27"/>
      <c r="L55" s="27"/>
      <c r="M55" s="27"/>
      <c r="N55" s="27"/>
      <c r="O55" s="27"/>
      <c r="P55" s="55"/>
      <c r="Q55" s="27"/>
      <c r="R55" s="25"/>
    </row>
    <row r="56" spans="2:18" ht="13.5">
      <c r="B56" s="24"/>
      <c r="C56" s="27"/>
      <c r="D56" s="54"/>
      <c r="E56" s="27"/>
      <c r="F56" s="27"/>
      <c r="G56" s="27"/>
      <c r="H56" s="55"/>
      <c r="I56" s="27"/>
      <c r="J56" s="54"/>
      <c r="K56" s="27"/>
      <c r="L56" s="27"/>
      <c r="M56" s="27"/>
      <c r="N56" s="27"/>
      <c r="O56" s="27"/>
      <c r="P56" s="55"/>
      <c r="Q56" s="27"/>
      <c r="R56" s="25"/>
    </row>
    <row r="57" spans="2:18" ht="13.5">
      <c r="B57" s="24"/>
      <c r="C57" s="27"/>
      <c r="D57" s="54"/>
      <c r="E57" s="27"/>
      <c r="F57" s="27"/>
      <c r="G57" s="27"/>
      <c r="H57" s="55"/>
      <c r="I57" s="27"/>
      <c r="J57" s="54"/>
      <c r="K57" s="27"/>
      <c r="L57" s="27"/>
      <c r="M57" s="27"/>
      <c r="N57" s="27"/>
      <c r="O57" s="27"/>
      <c r="P57" s="55"/>
      <c r="Q57" s="27"/>
      <c r="R57" s="25"/>
    </row>
    <row r="58" spans="2:18" ht="13.5">
      <c r="B58" s="24"/>
      <c r="C58" s="27"/>
      <c r="D58" s="54"/>
      <c r="E58" s="27"/>
      <c r="F58" s="27"/>
      <c r="G58" s="27"/>
      <c r="H58" s="55"/>
      <c r="I58" s="27"/>
      <c r="J58" s="54"/>
      <c r="K58" s="27"/>
      <c r="L58" s="27"/>
      <c r="M58" s="27"/>
      <c r="N58" s="27"/>
      <c r="O58" s="27"/>
      <c r="P58" s="55"/>
      <c r="Q58" s="27"/>
      <c r="R58" s="25"/>
    </row>
    <row r="59" spans="2:18" s="1" customFormat="1">
      <c r="B59" s="36"/>
      <c r="C59" s="37"/>
      <c r="D59" s="56" t="s">
        <v>51</v>
      </c>
      <c r="E59" s="57"/>
      <c r="F59" s="57"/>
      <c r="G59" s="58" t="s">
        <v>52</v>
      </c>
      <c r="H59" s="59"/>
      <c r="I59" s="37"/>
      <c r="J59" s="56" t="s">
        <v>51</v>
      </c>
      <c r="K59" s="57"/>
      <c r="L59" s="57"/>
      <c r="M59" s="57"/>
      <c r="N59" s="58" t="s">
        <v>52</v>
      </c>
      <c r="O59" s="57"/>
      <c r="P59" s="59"/>
      <c r="Q59" s="37"/>
      <c r="R59" s="38"/>
    </row>
    <row r="60" spans="2:18" ht="13.5">
      <c r="B60" s="24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5"/>
    </row>
    <row r="61" spans="2:18" s="1" customFormat="1">
      <c r="B61" s="36"/>
      <c r="C61" s="37"/>
      <c r="D61" s="51" t="s">
        <v>53</v>
      </c>
      <c r="E61" s="52"/>
      <c r="F61" s="52"/>
      <c r="G61" s="52"/>
      <c r="H61" s="53"/>
      <c r="I61" s="37"/>
      <c r="J61" s="51" t="s">
        <v>54</v>
      </c>
      <c r="K61" s="52"/>
      <c r="L61" s="52"/>
      <c r="M61" s="52"/>
      <c r="N61" s="52"/>
      <c r="O61" s="52"/>
      <c r="P61" s="53"/>
      <c r="Q61" s="37"/>
      <c r="R61" s="38"/>
    </row>
    <row r="62" spans="2:18" ht="13.5">
      <c r="B62" s="24"/>
      <c r="C62" s="27"/>
      <c r="D62" s="54"/>
      <c r="E62" s="27"/>
      <c r="F62" s="27"/>
      <c r="G62" s="27"/>
      <c r="H62" s="55"/>
      <c r="I62" s="27"/>
      <c r="J62" s="54"/>
      <c r="K62" s="27"/>
      <c r="L62" s="27"/>
      <c r="M62" s="27"/>
      <c r="N62" s="27"/>
      <c r="O62" s="27"/>
      <c r="P62" s="55"/>
      <c r="Q62" s="27"/>
      <c r="R62" s="25"/>
    </row>
    <row r="63" spans="2:18" ht="13.5">
      <c r="B63" s="24"/>
      <c r="C63" s="27"/>
      <c r="D63" s="54"/>
      <c r="E63" s="27"/>
      <c r="F63" s="27"/>
      <c r="G63" s="27"/>
      <c r="H63" s="55"/>
      <c r="I63" s="27"/>
      <c r="J63" s="54"/>
      <c r="K63" s="27"/>
      <c r="L63" s="27"/>
      <c r="M63" s="27"/>
      <c r="N63" s="27"/>
      <c r="O63" s="27"/>
      <c r="P63" s="55"/>
      <c r="Q63" s="27"/>
      <c r="R63" s="25"/>
    </row>
    <row r="64" spans="2:18" ht="13.5">
      <c r="B64" s="24"/>
      <c r="C64" s="27"/>
      <c r="D64" s="54"/>
      <c r="E64" s="27"/>
      <c r="F64" s="27"/>
      <c r="G64" s="27"/>
      <c r="H64" s="55"/>
      <c r="I64" s="27"/>
      <c r="J64" s="54"/>
      <c r="K64" s="27"/>
      <c r="L64" s="27"/>
      <c r="M64" s="27"/>
      <c r="N64" s="27"/>
      <c r="O64" s="27"/>
      <c r="P64" s="55"/>
      <c r="Q64" s="27"/>
      <c r="R64" s="25"/>
    </row>
    <row r="65" spans="2:21" ht="13.5">
      <c r="B65" s="24"/>
      <c r="C65" s="27"/>
      <c r="D65" s="54"/>
      <c r="E65" s="27"/>
      <c r="F65" s="27"/>
      <c r="G65" s="27"/>
      <c r="H65" s="55"/>
      <c r="I65" s="27"/>
      <c r="J65" s="54"/>
      <c r="K65" s="27"/>
      <c r="L65" s="27"/>
      <c r="M65" s="27"/>
      <c r="N65" s="27"/>
      <c r="O65" s="27"/>
      <c r="P65" s="55"/>
      <c r="Q65" s="27"/>
      <c r="R65" s="25"/>
    </row>
    <row r="66" spans="2:21" ht="13.5">
      <c r="B66" s="24"/>
      <c r="C66" s="27"/>
      <c r="D66" s="54"/>
      <c r="E66" s="27"/>
      <c r="F66" s="27"/>
      <c r="G66" s="27"/>
      <c r="H66" s="55"/>
      <c r="I66" s="27"/>
      <c r="J66" s="54"/>
      <c r="K66" s="27"/>
      <c r="L66" s="27"/>
      <c r="M66" s="27"/>
      <c r="N66" s="27"/>
      <c r="O66" s="27"/>
      <c r="P66" s="55"/>
      <c r="Q66" s="27"/>
      <c r="R66" s="25"/>
    </row>
    <row r="67" spans="2:21" ht="13.5">
      <c r="B67" s="24"/>
      <c r="C67" s="27"/>
      <c r="D67" s="54"/>
      <c r="E67" s="27"/>
      <c r="F67" s="27"/>
      <c r="G67" s="27"/>
      <c r="H67" s="55"/>
      <c r="I67" s="27"/>
      <c r="J67" s="54"/>
      <c r="K67" s="27"/>
      <c r="L67" s="27"/>
      <c r="M67" s="27"/>
      <c r="N67" s="27"/>
      <c r="O67" s="27"/>
      <c r="P67" s="55"/>
      <c r="Q67" s="27"/>
      <c r="R67" s="25"/>
    </row>
    <row r="68" spans="2:21" ht="13.5">
      <c r="B68" s="24"/>
      <c r="C68" s="27"/>
      <c r="D68" s="54"/>
      <c r="E68" s="27"/>
      <c r="F68" s="27"/>
      <c r="G68" s="27"/>
      <c r="H68" s="55"/>
      <c r="I68" s="27"/>
      <c r="J68" s="54"/>
      <c r="K68" s="27"/>
      <c r="L68" s="27"/>
      <c r="M68" s="27"/>
      <c r="N68" s="27"/>
      <c r="O68" s="27"/>
      <c r="P68" s="55"/>
      <c r="Q68" s="27"/>
      <c r="R68" s="25"/>
    </row>
    <row r="69" spans="2:21" ht="13.5">
      <c r="B69" s="24"/>
      <c r="C69" s="27"/>
      <c r="D69" s="54"/>
      <c r="E69" s="27"/>
      <c r="F69" s="27"/>
      <c r="G69" s="27"/>
      <c r="H69" s="55"/>
      <c r="I69" s="27"/>
      <c r="J69" s="54"/>
      <c r="K69" s="27"/>
      <c r="L69" s="27"/>
      <c r="M69" s="27"/>
      <c r="N69" s="27"/>
      <c r="O69" s="27"/>
      <c r="P69" s="55"/>
      <c r="Q69" s="27"/>
      <c r="R69" s="25"/>
    </row>
    <row r="70" spans="2:21" s="1" customFormat="1">
      <c r="B70" s="36"/>
      <c r="C70" s="37"/>
      <c r="D70" s="56" t="s">
        <v>51</v>
      </c>
      <c r="E70" s="57"/>
      <c r="F70" s="57"/>
      <c r="G70" s="58" t="s">
        <v>52</v>
      </c>
      <c r="H70" s="59"/>
      <c r="I70" s="37"/>
      <c r="J70" s="56" t="s">
        <v>51</v>
      </c>
      <c r="K70" s="57"/>
      <c r="L70" s="57"/>
      <c r="M70" s="57"/>
      <c r="N70" s="58" t="s">
        <v>52</v>
      </c>
      <c r="O70" s="57"/>
      <c r="P70" s="59"/>
      <c r="Q70" s="37"/>
      <c r="R70" s="38"/>
    </row>
    <row r="71" spans="2:21" s="1" customFormat="1" ht="14.45" customHeight="1"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2"/>
    </row>
    <row r="75" spans="2:21" s="1" customFormat="1" ht="6.95" customHeight="1">
      <c r="B75" s="127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9"/>
    </row>
    <row r="76" spans="2:21" s="1" customFormat="1" ht="36.950000000000003" customHeight="1">
      <c r="B76" s="36"/>
      <c r="C76" s="198" t="s">
        <v>135</v>
      </c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38"/>
      <c r="T76" s="130"/>
      <c r="U76" s="130"/>
    </row>
    <row r="77" spans="2:21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8"/>
      <c r="T77" s="130"/>
      <c r="U77" s="130"/>
    </row>
    <row r="78" spans="2:21" s="1" customFormat="1" ht="30" customHeight="1">
      <c r="B78" s="36"/>
      <c r="C78" s="31" t="s">
        <v>18</v>
      </c>
      <c r="D78" s="37"/>
      <c r="E78" s="37"/>
      <c r="F78" s="243" t="str">
        <f>F6</f>
        <v>REKONŠTRUKCIA II/584 TÁLE - BYSTRÁ, III/2373 DOLNÁ LEHOTA - MOSTY</v>
      </c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37"/>
      <c r="R78" s="38"/>
      <c r="T78" s="130"/>
      <c r="U78" s="130"/>
    </row>
    <row r="79" spans="2:21" s="1" customFormat="1" ht="36.950000000000003" customHeight="1">
      <c r="B79" s="36"/>
      <c r="C79" s="70" t="s">
        <v>132</v>
      </c>
      <c r="D79" s="37"/>
      <c r="E79" s="37"/>
      <c r="F79" s="218" t="str">
        <f>F7</f>
        <v>584050 - SO M 584-050 Most cez Čierny potok na Táloch</v>
      </c>
      <c r="G79" s="245"/>
      <c r="H79" s="245"/>
      <c r="I79" s="245"/>
      <c r="J79" s="245"/>
      <c r="K79" s="245"/>
      <c r="L79" s="245"/>
      <c r="M79" s="245"/>
      <c r="N79" s="245"/>
      <c r="O79" s="245"/>
      <c r="P79" s="245"/>
      <c r="Q79" s="37"/>
      <c r="R79" s="38"/>
      <c r="T79" s="130"/>
      <c r="U79" s="130"/>
    </row>
    <row r="80" spans="2:21" s="1" customFormat="1" ht="6.95" customHeight="1"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T80" s="130"/>
      <c r="U80" s="130"/>
    </row>
    <row r="81" spans="2:47" s="1" customFormat="1" ht="18" customHeight="1">
      <c r="B81" s="36"/>
      <c r="C81" s="31" t="s">
        <v>23</v>
      </c>
      <c r="D81" s="37"/>
      <c r="E81" s="37"/>
      <c r="F81" s="29" t="str">
        <f>F9</f>
        <v xml:space="preserve"> </v>
      </c>
      <c r="G81" s="37"/>
      <c r="H81" s="37"/>
      <c r="I81" s="37"/>
      <c r="J81" s="37"/>
      <c r="K81" s="31" t="s">
        <v>25</v>
      </c>
      <c r="L81" s="37"/>
      <c r="M81" s="247" t="str">
        <f>IF(O9="","",O9)</f>
        <v>18. 6. 2018</v>
      </c>
      <c r="N81" s="247"/>
      <c r="O81" s="247"/>
      <c r="P81" s="247"/>
      <c r="Q81" s="37"/>
      <c r="R81" s="38"/>
      <c r="T81" s="130"/>
      <c r="U81" s="130"/>
    </row>
    <row r="82" spans="2:47" s="1" customFormat="1" ht="6.95" customHeight="1"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8"/>
      <c r="T82" s="130"/>
      <c r="U82" s="130"/>
    </row>
    <row r="83" spans="2:47" s="1" customFormat="1">
      <c r="B83" s="36"/>
      <c r="C83" s="31" t="s">
        <v>27</v>
      </c>
      <c r="D83" s="37"/>
      <c r="E83" s="37"/>
      <c r="F83" s="29" t="str">
        <f>E12</f>
        <v xml:space="preserve"> </v>
      </c>
      <c r="G83" s="37"/>
      <c r="H83" s="37"/>
      <c r="I83" s="37"/>
      <c r="J83" s="37"/>
      <c r="K83" s="31" t="s">
        <v>32</v>
      </c>
      <c r="L83" s="37"/>
      <c r="M83" s="202" t="str">
        <f>E18</f>
        <v xml:space="preserve"> </v>
      </c>
      <c r="N83" s="202"/>
      <c r="O83" s="202"/>
      <c r="P83" s="202"/>
      <c r="Q83" s="202"/>
      <c r="R83" s="38"/>
      <c r="T83" s="130"/>
      <c r="U83" s="130"/>
    </row>
    <row r="84" spans="2:47" s="1" customFormat="1" ht="14.45" customHeight="1">
      <c r="B84" s="36"/>
      <c r="C84" s="31" t="s">
        <v>30</v>
      </c>
      <c r="D84" s="37"/>
      <c r="E84" s="37"/>
      <c r="F84" s="29" t="str">
        <f>IF(E15="","",E15)</f>
        <v>Vyplň údaj</v>
      </c>
      <c r="G84" s="37"/>
      <c r="H84" s="37"/>
      <c r="I84" s="37"/>
      <c r="J84" s="37"/>
      <c r="K84" s="31" t="s">
        <v>34</v>
      </c>
      <c r="L84" s="37"/>
      <c r="M84" s="202" t="str">
        <f>E21</f>
        <v xml:space="preserve"> </v>
      </c>
      <c r="N84" s="202"/>
      <c r="O84" s="202"/>
      <c r="P84" s="202"/>
      <c r="Q84" s="202"/>
      <c r="R84" s="38"/>
      <c r="T84" s="130"/>
      <c r="U84" s="130"/>
    </row>
    <row r="85" spans="2:47" s="1" customFormat="1" ht="10.35" customHeight="1"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8"/>
      <c r="T85" s="130"/>
      <c r="U85" s="130"/>
    </row>
    <row r="86" spans="2:47" s="1" customFormat="1" ht="29.25" customHeight="1">
      <c r="B86" s="36"/>
      <c r="C86" s="254" t="s">
        <v>136</v>
      </c>
      <c r="D86" s="255"/>
      <c r="E86" s="255"/>
      <c r="F86" s="255"/>
      <c r="G86" s="255"/>
      <c r="H86" s="119"/>
      <c r="I86" s="119"/>
      <c r="J86" s="119"/>
      <c r="K86" s="119"/>
      <c r="L86" s="119"/>
      <c r="M86" s="119"/>
      <c r="N86" s="254" t="s">
        <v>137</v>
      </c>
      <c r="O86" s="255"/>
      <c r="P86" s="255"/>
      <c r="Q86" s="255"/>
      <c r="R86" s="38"/>
      <c r="T86" s="130"/>
      <c r="U86" s="130"/>
    </row>
    <row r="87" spans="2:47" s="1" customFormat="1" ht="10.35" customHeight="1"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8"/>
      <c r="T87" s="130"/>
      <c r="U87" s="130"/>
    </row>
    <row r="88" spans="2:47" s="1" customFormat="1" ht="29.25" customHeight="1">
      <c r="B88" s="36"/>
      <c r="C88" s="131" t="s">
        <v>138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9">
        <f>N126</f>
        <v>0</v>
      </c>
      <c r="O88" s="256"/>
      <c r="P88" s="256"/>
      <c r="Q88" s="256"/>
      <c r="R88" s="38"/>
      <c r="T88" s="130"/>
      <c r="U88" s="130"/>
      <c r="AU88" s="20" t="s">
        <v>139</v>
      </c>
    </row>
    <row r="89" spans="2:47" s="6" customFormat="1" ht="24.95" customHeight="1">
      <c r="B89" s="132"/>
      <c r="C89" s="133"/>
      <c r="D89" s="134" t="s">
        <v>140</v>
      </c>
      <c r="E89" s="133"/>
      <c r="F89" s="133"/>
      <c r="G89" s="133"/>
      <c r="H89" s="133"/>
      <c r="I89" s="133"/>
      <c r="J89" s="133"/>
      <c r="K89" s="133"/>
      <c r="L89" s="133"/>
      <c r="M89" s="133"/>
      <c r="N89" s="257">
        <f>N127</f>
        <v>0</v>
      </c>
      <c r="O89" s="258"/>
      <c r="P89" s="258"/>
      <c r="Q89" s="258"/>
      <c r="R89" s="135"/>
      <c r="T89" s="136"/>
      <c r="U89" s="136"/>
    </row>
    <row r="90" spans="2:47" s="7" customFormat="1" ht="19.899999999999999" customHeight="1">
      <c r="B90" s="137"/>
      <c r="C90" s="138"/>
      <c r="D90" s="107" t="s">
        <v>141</v>
      </c>
      <c r="E90" s="138"/>
      <c r="F90" s="138"/>
      <c r="G90" s="138"/>
      <c r="H90" s="138"/>
      <c r="I90" s="138"/>
      <c r="J90" s="138"/>
      <c r="K90" s="138"/>
      <c r="L90" s="138"/>
      <c r="M90" s="138"/>
      <c r="N90" s="235">
        <f>N128</f>
        <v>0</v>
      </c>
      <c r="O90" s="259"/>
      <c r="P90" s="259"/>
      <c r="Q90" s="259"/>
      <c r="R90" s="139"/>
      <c r="T90" s="140"/>
      <c r="U90" s="140"/>
    </row>
    <row r="91" spans="2:47" s="7" customFormat="1" ht="19.899999999999999" customHeight="1">
      <c r="B91" s="137"/>
      <c r="C91" s="138"/>
      <c r="D91" s="107" t="s">
        <v>271</v>
      </c>
      <c r="E91" s="138"/>
      <c r="F91" s="138"/>
      <c r="G91" s="138"/>
      <c r="H91" s="138"/>
      <c r="I91" s="138"/>
      <c r="J91" s="138"/>
      <c r="K91" s="138"/>
      <c r="L91" s="138"/>
      <c r="M91" s="138"/>
      <c r="N91" s="235">
        <f>N150</f>
        <v>0</v>
      </c>
      <c r="O91" s="259"/>
      <c r="P91" s="259"/>
      <c r="Q91" s="259"/>
      <c r="R91" s="139"/>
      <c r="T91" s="140"/>
      <c r="U91" s="140"/>
    </row>
    <row r="92" spans="2:47" s="7" customFormat="1" ht="19.899999999999999" customHeight="1">
      <c r="B92" s="137"/>
      <c r="C92" s="138"/>
      <c r="D92" s="107" t="s">
        <v>142</v>
      </c>
      <c r="E92" s="138"/>
      <c r="F92" s="138"/>
      <c r="G92" s="138"/>
      <c r="H92" s="138"/>
      <c r="I92" s="138"/>
      <c r="J92" s="138"/>
      <c r="K92" s="138"/>
      <c r="L92" s="138"/>
      <c r="M92" s="138"/>
      <c r="N92" s="235">
        <f>N158</f>
        <v>0</v>
      </c>
      <c r="O92" s="259"/>
      <c r="P92" s="259"/>
      <c r="Q92" s="259"/>
      <c r="R92" s="139"/>
      <c r="T92" s="140"/>
      <c r="U92" s="140"/>
    </row>
    <row r="93" spans="2:47" s="7" customFormat="1" ht="19.899999999999999" customHeight="1">
      <c r="B93" s="137"/>
      <c r="C93" s="138"/>
      <c r="D93" s="107" t="s">
        <v>143</v>
      </c>
      <c r="E93" s="138"/>
      <c r="F93" s="138"/>
      <c r="G93" s="138"/>
      <c r="H93" s="138"/>
      <c r="I93" s="138"/>
      <c r="J93" s="138"/>
      <c r="K93" s="138"/>
      <c r="L93" s="138"/>
      <c r="M93" s="138"/>
      <c r="N93" s="235">
        <f>N170</f>
        <v>0</v>
      </c>
      <c r="O93" s="259"/>
      <c r="P93" s="259"/>
      <c r="Q93" s="259"/>
      <c r="R93" s="139"/>
      <c r="T93" s="140"/>
      <c r="U93" s="140"/>
    </row>
    <row r="94" spans="2:47" s="7" customFormat="1" ht="19.899999999999999" customHeight="1">
      <c r="B94" s="137"/>
      <c r="C94" s="138"/>
      <c r="D94" s="107" t="s">
        <v>144</v>
      </c>
      <c r="E94" s="138"/>
      <c r="F94" s="138"/>
      <c r="G94" s="138"/>
      <c r="H94" s="138"/>
      <c r="I94" s="138"/>
      <c r="J94" s="138"/>
      <c r="K94" s="138"/>
      <c r="L94" s="138"/>
      <c r="M94" s="138"/>
      <c r="N94" s="235">
        <f>N174</f>
        <v>0</v>
      </c>
      <c r="O94" s="259"/>
      <c r="P94" s="259"/>
      <c r="Q94" s="259"/>
      <c r="R94" s="139"/>
      <c r="T94" s="140"/>
      <c r="U94" s="140"/>
    </row>
    <row r="95" spans="2:47" s="7" customFormat="1" ht="19.899999999999999" customHeight="1">
      <c r="B95" s="137"/>
      <c r="C95" s="138"/>
      <c r="D95" s="107" t="s">
        <v>145</v>
      </c>
      <c r="E95" s="138"/>
      <c r="F95" s="138"/>
      <c r="G95" s="138"/>
      <c r="H95" s="138"/>
      <c r="I95" s="138"/>
      <c r="J95" s="138"/>
      <c r="K95" s="138"/>
      <c r="L95" s="138"/>
      <c r="M95" s="138"/>
      <c r="N95" s="235">
        <f>N186</f>
        <v>0</v>
      </c>
      <c r="O95" s="259"/>
      <c r="P95" s="259"/>
      <c r="Q95" s="259"/>
      <c r="R95" s="139"/>
      <c r="T95" s="140"/>
      <c r="U95" s="140"/>
    </row>
    <row r="96" spans="2:47" s="6" customFormat="1" ht="24.95" customHeight="1">
      <c r="B96" s="132"/>
      <c r="C96" s="133"/>
      <c r="D96" s="134" t="s">
        <v>272</v>
      </c>
      <c r="E96" s="133"/>
      <c r="F96" s="133"/>
      <c r="G96" s="133"/>
      <c r="H96" s="133"/>
      <c r="I96" s="133"/>
      <c r="J96" s="133"/>
      <c r="K96" s="133"/>
      <c r="L96" s="133"/>
      <c r="M96" s="133"/>
      <c r="N96" s="257">
        <f>N217</f>
        <v>0</v>
      </c>
      <c r="O96" s="258"/>
      <c r="P96" s="258"/>
      <c r="Q96" s="258"/>
      <c r="R96" s="135"/>
      <c r="T96" s="136"/>
      <c r="U96" s="136"/>
    </row>
    <row r="97" spans="2:65" s="7" customFormat="1" ht="19.899999999999999" customHeight="1">
      <c r="B97" s="137"/>
      <c r="C97" s="138"/>
      <c r="D97" s="107" t="s">
        <v>273</v>
      </c>
      <c r="E97" s="138"/>
      <c r="F97" s="138"/>
      <c r="G97" s="138"/>
      <c r="H97" s="138"/>
      <c r="I97" s="138"/>
      <c r="J97" s="138"/>
      <c r="K97" s="138"/>
      <c r="L97" s="138"/>
      <c r="M97" s="138"/>
      <c r="N97" s="235">
        <f>N218</f>
        <v>0</v>
      </c>
      <c r="O97" s="259"/>
      <c r="P97" s="259"/>
      <c r="Q97" s="259"/>
      <c r="R97" s="139"/>
      <c r="T97" s="140"/>
      <c r="U97" s="140"/>
    </row>
    <row r="98" spans="2:65" s="6" customFormat="1" ht="24.95" customHeight="1">
      <c r="B98" s="132"/>
      <c r="C98" s="133"/>
      <c r="D98" s="134" t="s">
        <v>146</v>
      </c>
      <c r="E98" s="133"/>
      <c r="F98" s="133"/>
      <c r="G98" s="133"/>
      <c r="H98" s="133"/>
      <c r="I98" s="133"/>
      <c r="J98" s="133"/>
      <c r="K98" s="133"/>
      <c r="L98" s="133"/>
      <c r="M98" s="133"/>
      <c r="N98" s="257">
        <f>N222</f>
        <v>0</v>
      </c>
      <c r="O98" s="258"/>
      <c r="P98" s="258"/>
      <c r="Q98" s="258"/>
      <c r="R98" s="135"/>
      <c r="T98" s="136"/>
      <c r="U98" s="136"/>
    </row>
    <row r="99" spans="2:65" s="6" customFormat="1" ht="21.75" customHeight="1">
      <c r="B99" s="132"/>
      <c r="C99" s="133"/>
      <c r="D99" s="134" t="s">
        <v>147</v>
      </c>
      <c r="E99" s="133"/>
      <c r="F99" s="133"/>
      <c r="G99" s="133"/>
      <c r="H99" s="133"/>
      <c r="I99" s="133"/>
      <c r="J99" s="133"/>
      <c r="K99" s="133"/>
      <c r="L99" s="133"/>
      <c r="M99" s="133"/>
      <c r="N99" s="260">
        <f>N235</f>
        <v>0</v>
      </c>
      <c r="O99" s="258"/>
      <c r="P99" s="258"/>
      <c r="Q99" s="258"/>
      <c r="R99" s="135"/>
      <c r="T99" s="136"/>
      <c r="U99" s="136"/>
    </row>
    <row r="100" spans="2:65" s="1" customFormat="1" ht="21.75" customHeight="1"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8"/>
      <c r="T100" s="130"/>
      <c r="U100" s="130"/>
    </row>
    <row r="101" spans="2:65" s="1" customFormat="1" ht="29.25" customHeight="1">
      <c r="B101" s="36"/>
      <c r="C101" s="131" t="s">
        <v>148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56">
        <f>ROUND(N102+N103+N104+N105+N106+N107,2)</f>
        <v>0</v>
      </c>
      <c r="O101" s="261"/>
      <c r="P101" s="261"/>
      <c r="Q101" s="261"/>
      <c r="R101" s="38"/>
      <c r="T101" s="141"/>
      <c r="U101" s="142" t="s">
        <v>39</v>
      </c>
    </row>
    <row r="102" spans="2:65" s="1" customFormat="1" ht="18" customHeight="1">
      <c r="B102" s="36"/>
      <c r="C102" s="37"/>
      <c r="D102" s="236" t="s">
        <v>149</v>
      </c>
      <c r="E102" s="237"/>
      <c r="F102" s="237"/>
      <c r="G102" s="237"/>
      <c r="H102" s="237"/>
      <c r="I102" s="37"/>
      <c r="J102" s="37"/>
      <c r="K102" s="37"/>
      <c r="L102" s="37"/>
      <c r="M102" s="37"/>
      <c r="N102" s="234">
        <f>ROUND(N88*T102,2)</f>
        <v>0</v>
      </c>
      <c r="O102" s="235"/>
      <c r="P102" s="235"/>
      <c r="Q102" s="235"/>
      <c r="R102" s="38"/>
      <c r="S102" s="143"/>
      <c r="T102" s="144"/>
      <c r="U102" s="145" t="s">
        <v>42</v>
      </c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43"/>
      <c r="AF102" s="14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6" t="s">
        <v>150</v>
      </c>
      <c r="AZ102" s="143"/>
      <c r="BA102" s="143"/>
      <c r="BB102" s="143"/>
      <c r="BC102" s="143"/>
      <c r="BD102" s="143"/>
      <c r="BE102" s="147">
        <f t="shared" ref="BE102:BE107" si="0">IF(U102="základná",N102,0)</f>
        <v>0</v>
      </c>
      <c r="BF102" s="147">
        <f t="shared" ref="BF102:BF107" si="1">IF(U102="znížená",N102,0)</f>
        <v>0</v>
      </c>
      <c r="BG102" s="147">
        <f t="shared" ref="BG102:BG107" si="2">IF(U102="zákl. prenesená",N102,0)</f>
        <v>0</v>
      </c>
      <c r="BH102" s="147">
        <f t="shared" ref="BH102:BH107" si="3">IF(U102="zníž. prenesená",N102,0)</f>
        <v>0</v>
      </c>
      <c r="BI102" s="147">
        <f t="shared" ref="BI102:BI107" si="4">IF(U102="nulová",N102,0)</f>
        <v>0</v>
      </c>
      <c r="BJ102" s="146" t="s">
        <v>151</v>
      </c>
      <c r="BK102" s="143"/>
      <c r="BL102" s="143"/>
      <c r="BM102" s="143"/>
    </row>
    <row r="103" spans="2:65" s="1" customFormat="1" ht="18" customHeight="1">
      <c r="B103" s="36"/>
      <c r="C103" s="37"/>
      <c r="D103" s="236" t="s">
        <v>152</v>
      </c>
      <c r="E103" s="237"/>
      <c r="F103" s="237"/>
      <c r="G103" s="237"/>
      <c r="H103" s="237"/>
      <c r="I103" s="37"/>
      <c r="J103" s="37"/>
      <c r="K103" s="37"/>
      <c r="L103" s="37"/>
      <c r="M103" s="37"/>
      <c r="N103" s="234">
        <f>ROUND(N88*T103,2)</f>
        <v>0</v>
      </c>
      <c r="O103" s="235"/>
      <c r="P103" s="235"/>
      <c r="Q103" s="235"/>
      <c r="R103" s="38"/>
      <c r="S103" s="143"/>
      <c r="T103" s="144"/>
      <c r="U103" s="145" t="s">
        <v>42</v>
      </c>
      <c r="V103" s="143"/>
      <c r="W103" s="143"/>
      <c r="X103" s="143"/>
      <c r="Y103" s="143"/>
      <c r="Z103" s="143"/>
      <c r="AA103" s="143"/>
      <c r="AB103" s="143"/>
      <c r="AC103" s="143"/>
      <c r="AD103" s="143"/>
      <c r="AE103" s="143"/>
      <c r="AF103" s="143"/>
      <c r="AG103" s="143"/>
      <c r="AH103" s="143"/>
      <c r="AI103" s="143"/>
      <c r="AJ103" s="143"/>
      <c r="AK103" s="143"/>
      <c r="AL103" s="143"/>
      <c r="AM103" s="143"/>
      <c r="AN103" s="143"/>
      <c r="AO103" s="143"/>
      <c r="AP103" s="143"/>
      <c r="AQ103" s="143"/>
      <c r="AR103" s="143"/>
      <c r="AS103" s="143"/>
      <c r="AT103" s="143"/>
      <c r="AU103" s="143"/>
      <c r="AV103" s="143"/>
      <c r="AW103" s="143"/>
      <c r="AX103" s="143"/>
      <c r="AY103" s="146" t="s">
        <v>150</v>
      </c>
      <c r="AZ103" s="143"/>
      <c r="BA103" s="143"/>
      <c r="BB103" s="143"/>
      <c r="BC103" s="143"/>
      <c r="BD103" s="143"/>
      <c r="BE103" s="147">
        <f t="shared" si="0"/>
        <v>0</v>
      </c>
      <c r="BF103" s="147">
        <f t="shared" si="1"/>
        <v>0</v>
      </c>
      <c r="BG103" s="147">
        <f t="shared" si="2"/>
        <v>0</v>
      </c>
      <c r="BH103" s="147">
        <f t="shared" si="3"/>
        <v>0</v>
      </c>
      <c r="BI103" s="147">
        <f t="shared" si="4"/>
        <v>0</v>
      </c>
      <c r="BJ103" s="146" t="s">
        <v>151</v>
      </c>
      <c r="BK103" s="143"/>
      <c r="BL103" s="143"/>
      <c r="BM103" s="143"/>
    </row>
    <row r="104" spans="2:65" s="1" customFormat="1" ht="18" customHeight="1">
      <c r="B104" s="36"/>
      <c r="C104" s="37"/>
      <c r="D104" s="236" t="s">
        <v>153</v>
      </c>
      <c r="E104" s="237"/>
      <c r="F104" s="237"/>
      <c r="G104" s="237"/>
      <c r="H104" s="237"/>
      <c r="I104" s="37"/>
      <c r="J104" s="37"/>
      <c r="K104" s="37"/>
      <c r="L104" s="37"/>
      <c r="M104" s="37"/>
      <c r="N104" s="234">
        <f>ROUND(N88*T104,2)</f>
        <v>0</v>
      </c>
      <c r="O104" s="235"/>
      <c r="P104" s="235"/>
      <c r="Q104" s="235"/>
      <c r="R104" s="38"/>
      <c r="S104" s="143"/>
      <c r="T104" s="144"/>
      <c r="U104" s="145" t="s">
        <v>42</v>
      </c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6" t="s">
        <v>150</v>
      </c>
      <c r="AZ104" s="143"/>
      <c r="BA104" s="143"/>
      <c r="BB104" s="143"/>
      <c r="BC104" s="143"/>
      <c r="BD104" s="143"/>
      <c r="BE104" s="147">
        <f t="shared" si="0"/>
        <v>0</v>
      </c>
      <c r="BF104" s="147">
        <f t="shared" si="1"/>
        <v>0</v>
      </c>
      <c r="BG104" s="147">
        <f t="shared" si="2"/>
        <v>0</v>
      </c>
      <c r="BH104" s="147">
        <f t="shared" si="3"/>
        <v>0</v>
      </c>
      <c r="BI104" s="147">
        <f t="shared" si="4"/>
        <v>0</v>
      </c>
      <c r="BJ104" s="146" t="s">
        <v>151</v>
      </c>
      <c r="BK104" s="143"/>
      <c r="BL104" s="143"/>
      <c r="BM104" s="143"/>
    </row>
    <row r="105" spans="2:65" s="1" customFormat="1" ht="18" customHeight="1">
      <c r="B105" s="36"/>
      <c r="C105" s="37"/>
      <c r="D105" s="236" t="s">
        <v>154</v>
      </c>
      <c r="E105" s="237"/>
      <c r="F105" s="237"/>
      <c r="G105" s="237"/>
      <c r="H105" s="237"/>
      <c r="I105" s="37"/>
      <c r="J105" s="37"/>
      <c r="K105" s="37"/>
      <c r="L105" s="37"/>
      <c r="M105" s="37"/>
      <c r="N105" s="234">
        <f>ROUND(N88*T105,2)</f>
        <v>0</v>
      </c>
      <c r="O105" s="235"/>
      <c r="P105" s="235"/>
      <c r="Q105" s="235"/>
      <c r="R105" s="38"/>
      <c r="S105" s="143"/>
      <c r="T105" s="144"/>
      <c r="U105" s="145" t="s">
        <v>42</v>
      </c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6" t="s">
        <v>150</v>
      </c>
      <c r="AZ105" s="143"/>
      <c r="BA105" s="143"/>
      <c r="BB105" s="143"/>
      <c r="BC105" s="143"/>
      <c r="BD105" s="143"/>
      <c r="BE105" s="147">
        <f t="shared" si="0"/>
        <v>0</v>
      </c>
      <c r="BF105" s="147">
        <f t="shared" si="1"/>
        <v>0</v>
      </c>
      <c r="BG105" s="147">
        <f t="shared" si="2"/>
        <v>0</v>
      </c>
      <c r="BH105" s="147">
        <f t="shared" si="3"/>
        <v>0</v>
      </c>
      <c r="BI105" s="147">
        <f t="shared" si="4"/>
        <v>0</v>
      </c>
      <c r="BJ105" s="146" t="s">
        <v>151</v>
      </c>
      <c r="BK105" s="143"/>
      <c r="BL105" s="143"/>
      <c r="BM105" s="143"/>
    </row>
    <row r="106" spans="2:65" s="1" customFormat="1" ht="18" customHeight="1">
      <c r="B106" s="36"/>
      <c r="C106" s="37"/>
      <c r="D106" s="236" t="s">
        <v>155</v>
      </c>
      <c r="E106" s="237"/>
      <c r="F106" s="237"/>
      <c r="G106" s="237"/>
      <c r="H106" s="237"/>
      <c r="I106" s="37"/>
      <c r="J106" s="37"/>
      <c r="K106" s="37"/>
      <c r="L106" s="37"/>
      <c r="M106" s="37"/>
      <c r="N106" s="234">
        <f>ROUND(N88*T106,2)</f>
        <v>0</v>
      </c>
      <c r="O106" s="235"/>
      <c r="P106" s="235"/>
      <c r="Q106" s="235"/>
      <c r="R106" s="38"/>
      <c r="S106" s="143"/>
      <c r="T106" s="144"/>
      <c r="U106" s="145" t="s">
        <v>42</v>
      </c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6" t="s">
        <v>150</v>
      </c>
      <c r="AZ106" s="143"/>
      <c r="BA106" s="143"/>
      <c r="BB106" s="143"/>
      <c r="BC106" s="143"/>
      <c r="BD106" s="143"/>
      <c r="BE106" s="147">
        <f t="shared" si="0"/>
        <v>0</v>
      </c>
      <c r="BF106" s="147">
        <f t="shared" si="1"/>
        <v>0</v>
      </c>
      <c r="BG106" s="147">
        <f t="shared" si="2"/>
        <v>0</v>
      </c>
      <c r="BH106" s="147">
        <f t="shared" si="3"/>
        <v>0</v>
      </c>
      <c r="BI106" s="147">
        <f t="shared" si="4"/>
        <v>0</v>
      </c>
      <c r="BJ106" s="146" t="s">
        <v>151</v>
      </c>
      <c r="BK106" s="143"/>
      <c r="BL106" s="143"/>
      <c r="BM106" s="143"/>
    </row>
    <row r="107" spans="2:65" s="1" customFormat="1" ht="18" customHeight="1">
      <c r="B107" s="36"/>
      <c r="C107" s="37"/>
      <c r="D107" s="107" t="s">
        <v>156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234">
        <f>ROUND(N88*T107,2)</f>
        <v>0</v>
      </c>
      <c r="O107" s="235"/>
      <c r="P107" s="235"/>
      <c r="Q107" s="235"/>
      <c r="R107" s="38"/>
      <c r="S107" s="143"/>
      <c r="T107" s="148"/>
      <c r="U107" s="149" t="s">
        <v>42</v>
      </c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6" t="s">
        <v>157</v>
      </c>
      <c r="AZ107" s="143"/>
      <c r="BA107" s="143"/>
      <c r="BB107" s="143"/>
      <c r="BC107" s="143"/>
      <c r="BD107" s="143"/>
      <c r="BE107" s="147">
        <f t="shared" si="0"/>
        <v>0</v>
      </c>
      <c r="BF107" s="147">
        <f t="shared" si="1"/>
        <v>0</v>
      </c>
      <c r="BG107" s="147">
        <f t="shared" si="2"/>
        <v>0</v>
      </c>
      <c r="BH107" s="147">
        <f t="shared" si="3"/>
        <v>0</v>
      </c>
      <c r="BI107" s="147">
        <f t="shared" si="4"/>
        <v>0</v>
      </c>
      <c r="BJ107" s="146" t="s">
        <v>151</v>
      </c>
      <c r="BK107" s="143"/>
      <c r="BL107" s="143"/>
      <c r="BM107" s="143"/>
    </row>
    <row r="108" spans="2:65" s="1" customFormat="1" ht="13.5"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8"/>
      <c r="T108" s="130"/>
      <c r="U108" s="130"/>
    </row>
    <row r="109" spans="2:65" s="1" customFormat="1" ht="29.25" customHeight="1">
      <c r="B109" s="36"/>
      <c r="C109" s="118" t="s">
        <v>125</v>
      </c>
      <c r="D109" s="119"/>
      <c r="E109" s="119"/>
      <c r="F109" s="119"/>
      <c r="G109" s="119"/>
      <c r="H109" s="119"/>
      <c r="I109" s="119"/>
      <c r="J109" s="119"/>
      <c r="K109" s="119"/>
      <c r="L109" s="240">
        <f>ROUND(SUM(N88+N101),2)</f>
        <v>0</v>
      </c>
      <c r="M109" s="240"/>
      <c r="N109" s="240"/>
      <c r="O109" s="240"/>
      <c r="P109" s="240"/>
      <c r="Q109" s="240"/>
      <c r="R109" s="38"/>
      <c r="T109" s="130"/>
      <c r="U109" s="130"/>
    </row>
    <row r="110" spans="2:65" s="1" customFormat="1" ht="6.95" customHeight="1"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2"/>
      <c r="T110" s="130"/>
      <c r="U110" s="130"/>
    </row>
    <row r="114" spans="2:63" s="1" customFormat="1" ht="6.95" customHeight="1"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5"/>
    </row>
    <row r="115" spans="2:63" s="1" customFormat="1" ht="36.950000000000003" customHeight="1">
      <c r="B115" s="36"/>
      <c r="C115" s="198" t="s">
        <v>158</v>
      </c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245"/>
      <c r="O115" s="245"/>
      <c r="P115" s="245"/>
      <c r="Q115" s="245"/>
      <c r="R115" s="38"/>
    </row>
    <row r="116" spans="2:63" s="1" customFormat="1" ht="6.95" customHeight="1"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8"/>
    </row>
    <row r="117" spans="2:63" s="1" customFormat="1" ht="30" customHeight="1">
      <c r="B117" s="36"/>
      <c r="C117" s="31" t="s">
        <v>18</v>
      </c>
      <c r="D117" s="37"/>
      <c r="E117" s="37"/>
      <c r="F117" s="243" t="str">
        <f>F6</f>
        <v>REKONŠTRUKCIA II/584 TÁLE - BYSTRÁ, III/2373 DOLNÁ LEHOTA - MOSTY</v>
      </c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37"/>
      <c r="R117" s="38"/>
    </row>
    <row r="118" spans="2:63" s="1" customFormat="1" ht="36.950000000000003" customHeight="1">
      <c r="B118" s="36"/>
      <c r="C118" s="70" t="s">
        <v>132</v>
      </c>
      <c r="D118" s="37"/>
      <c r="E118" s="37"/>
      <c r="F118" s="218" t="str">
        <f>F7</f>
        <v>584050 - SO M 584-050 Most cez Čierny potok na Táloch</v>
      </c>
      <c r="G118" s="245"/>
      <c r="H118" s="245"/>
      <c r="I118" s="245"/>
      <c r="J118" s="245"/>
      <c r="K118" s="245"/>
      <c r="L118" s="245"/>
      <c r="M118" s="245"/>
      <c r="N118" s="245"/>
      <c r="O118" s="245"/>
      <c r="P118" s="245"/>
      <c r="Q118" s="37"/>
      <c r="R118" s="38"/>
    </row>
    <row r="119" spans="2:63" s="1" customFormat="1" ht="6.95" customHeight="1"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8"/>
    </row>
    <row r="120" spans="2:63" s="1" customFormat="1" ht="18" customHeight="1">
      <c r="B120" s="36"/>
      <c r="C120" s="31" t="s">
        <v>23</v>
      </c>
      <c r="D120" s="37"/>
      <c r="E120" s="37"/>
      <c r="F120" s="29" t="str">
        <f>F9</f>
        <v xml:space="preserve"> </v>
      </c>
      <c r="G120" s="37"/>
      <c r="H120" s="37"/>
      <c r="I120" s="37"/>
      <c r="J120" s="37"/>
      <c r="K120" s="31" t="s">
        <v>25</v>
      </c>
      <c r="L120" s="37"/>
      <c r="M120" s="247" t="str">
        <f>IF(O9="","",O9)</f>
        <v>18. 6. 2018</v>
      </c>
      <c r="N120" s="247"/>
      <c r="O120" s="247"/>
      <c r="P120" s="247"/>
      <c r="Q120" s="37"/>
      <c r="R120" s="38"/>
    </row>
    <row r="121" spans="2:63" s="1" customFormat="1" ht="6.95" customHeight="1"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8"/>
    </row>
    <row r="122" spans="2:63" s="1" customFormat="1">
      <c r="B122" s="36"/>
      <c r="C122" s="31" t="s">
        <v>27</v>
      </c>
      <c r="D122" s="37"/>
      <c r="E122" s="37"/>
      <c r="F122" s="29" t="str">
        <f>E12</f>
        <v xml:space="preserve"> </v>
      </c>
      <c r="G122" s="37"/>
      <c r="H122" s="37"/>
      <c r="I122" s="37"/>
      <c r="J122" s="37"/>
      <c r="K122" s="31" t="s">
        <v>32</v>
      </c>
      <c r="L122" s="37"/>
      <c r="M122" s="202" t="str">
        <f>E18</f>
        <v xml:space="preserve"> </v>
      </c>
      <c r="N122" s="202"/>
      <c r="O122" s="202"/>
      <c r="P122" s="202"/>
      <c r="Q122" s="202"/>
      <c r="R122" s="38"/>
    </row>
    <row r="123" spans="2:63" s="1" customFormat="1" ht="14.45" customHeight="1">
      <c r="B123" s="36"/>
      <c r="C123" s="31" t="s">
        <v>30</v>
      </c>
      <c r="D123" s="37"/>
      <c r="E123" s="37"/>
      <c r="F123" s="29" t="str">
        <f>IF(E15="","",E15)</f>
        <v>Vyplň údaj</v>
      </c>
      <c r="G123" s="37"/>
      <c r="H123" s="37"/>
      <c r="I123" s="37"/>
      <c r="J123" s="37"/>
      <c r="K123" s="31" t="s">
        <v>34</v>
      </c>
      <c r="L123" s="37"/>
      <c r="M123" s="202" t="str">
        <f>E21</f>
        <v xml:space="preserve"> </v>
      </c>
      <c r="N123" s="202"/>
      <c r="O123" s="202"/>
      <c r="P123" s="202"/>
      <c r="Q123" s="202"/>
      <c r="R123" s="38"/>
    </row>
    <row r="124" spans="2:63" s="1" customFormat="1" ht="10.35" customHeight="1"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8"/>
    </row>
    <row r="125" spans="2:63" s="8" customFormat="1" ht="29.25" customHeight="1">
      <c r="B125" s="150"/>
      <c r="C125" s="151" t="s">
        <v>159</v>
      </c>
      <c r="D125" s="152" t="s">
        <v>160</v>
      </c>
      <c r="E125" s="152" t="s">
        <v>57</v>
      </c>
      <c r="F125" s="262" t="s">
        <v>161</v>
      </c>
      <c r="G125" s="262"/>
      <c r="H125" s="262"/>
      <c r="I125" s="262"/>
      <c r="J125" s="152" t="s">
        <v>162</v>
      </c>
      <c r="K125" s="152" t="s">
        <v>163</v>
      </c>
      <c r="L125" s="262" t="s">
        <v>164</v>
      </c>
      <c r="M125" s="262"/>
      <c r="N125" s="262" t="s">
        <v>137</v>
      </c>
      <c r="O125" s="262"/>
      <c r="P125" s="262"/>
      <c r="Q125" s="263"/>
      <c r="R125" s="153"/>
      <c r="T125" s="81" t="s">
        <v>165</v>
      </c>
      <c r="U125" s="82" t="s">
        <v>39</v>
      </c>
      <c r="V125" s="82" t="s">
        <v>166</v>
      </c>
      <c r="W125" s="82" t="s">
        <v>167</v>
      </c>
      <c r="X125" s="82" t="s">
        <v>168</v>
      </c>
      <c r="Y125" s="82" t="s">
        <v>169</v>
      </c>
      <c r="Z125" s="82" t="s">
        <v>170</v>
      </c>
      <c r="AA125" s="83" t="s">
        <v>171</v>
      </c>
    </row>
    <row r="126" spans="2:63" s="1" customFormat="1" ht="29.25" customHeight="1">
      <c r="B126" s="36"/>
      <c r="C126" s="85" t="s">
        <v>134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277">
        <f>BK126</f>
        <v>0</v>
      </c>
      <c r="O126" s="278"/>
      <c r="P126" s="278"/>
      <c r="Q126" s="278"/>
      <c r="R126" s="38"/>
      <c r="T126" s="84"/>
      <c r="U126" s="52"/>
      <c r="V126" s="52"/>
      <c r="W126" s="154">
        <f>W127+W217+W222+W235</f>
        <v>0</v>
      </c>
      <c r="X126" s="52"/>
      <c r="Y126" s="154">
        <f>Y127+Y217+Y222+Y235</f>
        <v>133.54303263700001</v>
      </c>
      <c r="Z126" s="52"/>
      <c r="AA126" s="155">
        <f>AA127+AA217+AA222+AA235</f>
        <v>28.553699999999999</v>
      </c>
      <c r="AT126" s="20" t="s">
        <v>74</v>
      </c>
      <c r="AU126" s="20" t="s">
        <v>139</v>
      </c>
      <c r="BK126" s="156">
        <f>BK127+BK217+BK222+BK235</f>
        <v>0</v>
      </c>
    </row>
    <row r="127" spans="2:63" s="9" customFormat="1" ht="37.35" customHeight="1">
      <c r="B127" s="157"/>
      <c r="C127" s="158"/>
      <c r="D127" s="159" t="s">
        <v>140</v>
      </c>
      <c r="E127" s="159"/>
      <c r="F127" s="159"/>
      <c r="G127" s="159"/>
      <c r="H127" s="159"/>
      <c r="I127" s="159"/>
      <c r="J127" s="159"/>
      <c r="K127" s="159"/>
      <c r="L127" s="159"/>
      <c r="M127" s="159"/>
      <c r="N127" s="260">
        <f>BK127</f>
        <v>0</v>
      </c>
      <c r="O127" s="279"/>
      <c r="P127" s="279"/>
      <c r="Q127" s="279"/>
      <c r="R127" s="160"/>
      <c r="T127" s="161"/>
      <c r="U127" s="158"/>
      <c r="V127" s="158"/>
      <c r="W127" s="162">
        <f>W128+W150+W158+W170+W174+W186</f>
        <v>0</v>
      </c>
      <c r="X127" s="158"/>
      <c r="Y127" s="162">
        <f>Y128+Y150+Y158+Y170+Y174+Y186</f>
        <v>133.54066663700002</v>
      </c>
      <c r="Z127" s="158"/>
      <c r="AA127" s="163">
        <f>AA128+AA150+AA158+AA170+AA174+AA186</f>
        <v>28.553699999999999</v>
      </c>
      <c r="AR127" s="164" t="s">
        <v>83</v>
      </c>
      <c r="AT127" s="165" t="s">
        <v>74</v>
      </c>
      <c r="AU127" s="165" t="s">
        <v>75</v>
      </c>
      <c r="AY127" s="164" t="s">
        <v>172</v>
      </c>
      <c r="BK127" s="166">
        <f>BK128+BK150+BK158+BK170+BK174+BK186</f>
        <v>0</v>
      </c>
    </row>
    <row r="128" spans="2:63" s="9" customFormat="1" ht="19.899999999999999" customHeight="1">
      <c r="B128" s="157"/>
      <c r="C128" s="158"/>
      <c r="D128" s="167" t="s">
        <v>141</v>
      </c>
      <c r="E128" s="167"/>
      <c r="F128" s="167"/>
      <c r="G128" s="167"/>
      <c r="H128" s="167"/>
      <c r="I128" s="167"/>
      <c r="J128" s="167"/>
      <c r="K128" s="167"/>
      <c r="L128" s="167"/>
      <c r="M128" s="167"/>
      <c r="N128" s="280">
        <f>BK128</f>
        <v>0</v>
      </c>
      <c r="O128" s="281"/>
      <c r="P128" s="281"/>
      <c r="Q128" s="281"/>
      <c r="R128" s="160"/>
      <c r="T128" s="161"/>
      <c r="U128" s="158"/>
      <c r="V128" s="158"/>
      <c r="W128" s="162">
        <f>SUM(W129:W149)</f>
        <v>0</v>
      </c>
      <c r="X128" s="158"/>
      <c r="Y128" s="162">
        <f>SUM(Y129:Y149)</f>
        <v>4.5180000000000003E-3</v>
      </c>
      <c r="Z128" s="158"/>
      <c r="AA128" s="163">
        <f>SUM(AA129:AA149)</f>
        <v>9.1799999999999993E-2</v>
      </c>
      <c r="AR128" s="164" t="s">
        <v>83</v>
      </c>
      <c r="AT128" s="165" t="s">
        <v>74</v>
      </c>
      <c r="AU128" s="165" t="s">
        <v>83</v>
      </c>
      <c r="AY128" s="164" t="s">
        <v>172</v>
      </c>
      <c r="BK128" s="166">
        <f>SUM(BK129:BK149)</f>
        <v>0</v>
      </c>
    </row>
    <row r="129" spans="2:65" s="1" customFormat="1" ht="16.5" customHeight="1">
      <c r="B129" s="36"/>
      <c r="C129" s="168" t="s">
        <v>83</v>
      </c>
      <c r="D129" s="168" t="s">
        <v>173</v>
      </c>
      <c r="E129" s="169" t="s">
        <v>274</v>
      </c>
      <c r="F129" s="264" t="s">
        <v>275</v>
      </c>
      <c r="G129" s="264"/>
      <c r="H129" s="264"/>
      <c r="I129" s="264"/>
      <c r="J129" s="170" t="s">
        <v>193</v>
      </c>
      <c r="K129" s="171">
        <v>0.9</v>
      </c>
      <c r="L129" s="265">
        <v>0</v>
      </c>
      <c r="M129" s="266"/>
      <c r="N129" s="267">
        <f>ROUND(L129*K129,3)</f>
        <v>0</v>
      </c>
      <c r="O129" s="267"/>
      <c r="P129" s="267"/>
      <c r="Q129" s="267"/>
      <c r="R129" s="38"/>
      <c r="T129" s="173" t="s">
        <v>21</v>
      </c>
      <c r="U129" s="45" t="s">
        <v>42</v>
      </c>
      <c r="V129" s="37"/>
      <c r="W129" s="174">
        <f>V129*K129</f>
        <v>0</v>
      </c>
      <c r="X129" s="174">
        <v>5.0200000000000002E-3</v>
      </c>
      <c r="Y129" s="174">
        <f>X129*K129</f>
        <v>4.5180000000000003E-3</v>
      </c>
      <c r="Z129" s="174">
        <v>0.10199999999999999</v>
      </c>
      <c r="AA129" s="175">
        <f>Z129*K129</f>
        <v>9.1799999999999993E-2</v>
      </c>
      <c r="AR129" s="20" t="s">
        <v>177</v>
      </c>
      <c r="AT129" s="20" t="s">
        <v>173</v>
      </c>
      <c r="AU129" s="20" t="s">
        <v>151</v>
      </c>
      <c r="AY129" s="20" t="s">
        <v>172</v>
      </c>
      <c r="BE129" s="111">
        <f>IF(U129="základná",N129,0)</f>
        <v>0</v>
      </c>
      <c r="BF129" s="111">
        <f>IF(U129="znížená",N129,0)</f>
        <v>0</v>
      </c>
      <c r="BG129" s="111">
        <f>IF(U129="zákl. prenesená",N129,0)</f>
        <v>0</v>
      </c>
      <c r="BH129" s="111">
        <f>IF(U129="zníž. prenesená",N129,0)</f>
        <v>0</v>
      </c>
      <c r="BI129" s="111">
        <f>IF(U129="nulová",N129,0)</f>
        <v>0</v>
      </c>
      <c r="BJ129" s="20" t="s">
        <v>151</v>
      </c>
      <c r="BK129" s="176">
        <f>ROUND(L129*K129,3)</f>
        <v>0</v>
      </c>
      <c r="BL129" s="20" t="s">
        <v>177</v>
      </c>
      <c r="BM129" s="20" t="s">
        <v>528</v>
      </c>
    </row>
    <row r="130" spans="2:65" s="10" customFormat="1" ht="51" customHeight="1">
      <c r="B130" s="177"/>
      <c r="C130" s="178"/>
      <c r="D130" s="178"/>
      <c r="E130" s="179" t="s">
        <v>21</v>
      </c>
      <c r="F130" s="268" t="s">
        <v>277</v>
      </c>
      <c r="G130" s="269"/>
      <c r="H130" s="269"/>
      <c r="I130" s="269"/>
      <c r="J130" s="178"/>
      <c r="K130" s="179" t="s">
        <v>21</v>
      </c>
      <c r="L130" s="178"/>
      <c r="M130" s="178"/>
      <c r="N130" s="178"/>
      <c r="O130" s="178"/>
      <c r="P130" s="178"/>
      <c r="Q130" s="178"/>
      <c r="R130" s="180"/>
      <c r="T130" s="181"/>
      <c r="U130" s="178"/>
      <c r="V130" s="178"/>
      <c r="W130" s="178"/>
      <c r="X130" s="178"/>
      <c r="Y130" s="178"/>
      <c r="Z130" s="178"/>
      <c r="AA130" s="182"/>
      <c r="AT130" s="183" t="s">
        <v>180</v>
      </c>
      <c r="AU130" s="183" t="s">
        <v>151</v>
      </c>
      <c r="AV130" s="10" t="s">
        <v>83</v>
      </c>
      <c r="AW130" s="10" t="s">
        <v>6</v>
      </c>
      <c r="AX130" s="10" t="s">
        <v>75</v>
      </c>
      <c r="AY130" s="183" t="s">
        <v>172</v>
      </c>
    </row>
    <row r="131" spans="2:65" s="11" customFormat="1" ht="16.5" customHeight="1">
      <c r="B131" s="184"/>
      <c r="C131" s="185"/>
      <c r="D131" s="185"/>
      <c r="E131" s="186" t="s">
        <v>21</v>
      </c>
      <c r="F131" s="272" t="s">
        <v>529</v>
      </c>
      <c r="G131" s="273"/>
      <c r="H131" s="273"/>
      <c r="I131" s="273"/>
      <c r="J131" s="185"/>
      <c r="K131" s="187">
        <v>0.9</v>
      </c>
      <c r="L131" s="185"/>
      <c r="M131" s="185"/>
      <c r="N131" s="185"/>
      <c r="O131" s="185"/>
      <c r="P131" s="185"/>
      <c r="Q131" s="185"/>
      <c r="R131" s="188"/>
      <c r="T131" s="189"/>
      <c r="U131" s="185"/>
      <c r="V131" s="185"/>
      <c r="W131" s="185"/>
      <c r="X131" s="185"/>
      <c r="Y131" s="185"/>
      <c r="Z131" s="185"/>
      <c r="AA131" s="190"/>
      <c r="AT131" s="191" t="s">
        <v>180</v>
      </c>
      <c r="AU131" s="191" t="s">
        <v>151</v>
      </c>
      <c r="AV131" s="11" t="s">
        <v>151</v>
      </c>
      <c r="AW131" s="11" t="s">
        <v>6</v>
      </c>
      <c r="AX131" s="11" t="s">
        <v>83</v>
      </c>
      <c r="AY131" s="191" t="s">
        <v>172</v>
      </c>
    </row>
    <row r="132" spans="2:65" s="1" customFormat="1" ht="16.5" customHeight="1">
      <c r="B132" s="36"/>
      <c r="C132" s="168" t="s">
        <v>151</v>
      </c>
      <c r="D132" s="168" t="s">
        <v>173</v>
      </c>
      <c r="E132" s="169" t="s">
        <v>279</v>
      </c>
      <c r="F132" s="264" t="s">
        <v>280</v>
      </c>
      <c r="G132" s="264"/>
      <c r="H132" s="264"/>
      <c r="I132" s="264"/>
      <c r="J132" s="170" t="s">
        <v>193</v>
      </c>
      <c r="K132" s="171">
        <v>21.6</v>
      </c>
      <c r="L132" s="265">
        <v>0</v>
      </c>
      <c r="M132" s="266"/>
      <c r="N132" s="267">
        <f>ROUND(L132*K132,3)</f>
        <v>0</v>
      </c>
      <c r="O132" s="267"/>
      <c r="P132" s="267"/>
      <c r="Q132" s="267"/>
      <c r="R132" s="38"/>
      <c r="T132" s="173" t="s">
        <v>21</v>
      </c>
      <c r="U132" s="45" t="s">
        <v>42</v>
      </c>
      <c r="V132" s="37"/>
      <c r="W132" s="174">
        <f>V132*K132</f>
        <v>0</v>
      </c>
      <c r="X132" s="174">
        <v>0</v>
      </c>
      <c r="Y132" s="174">
        <f>X132*K132</f>
        <v>0</v>
      </c>
      <c r="Z132" s="174">
        <v>0</v>
      </c>
      <c r="AA132" s="175">
        <f>Z132*K132</f>
        <v>0</v>
      </c>
      <c r="AR132" s="20" t="s">
        <v>177</v>
      </c>
      <c r="AT132" s="20" t="s">
        <v>173</v>
      </c>
      <c r="AU132" s="20" t="s">
        <v>151</v>
      </c>
      <c r="AY132" s="20" t="s">
        <v>172</v>
      </c>
      <c r="BE132" s="111">
        <f>IF(U132="základná",N132,0)</f>
        <v>0</v>
      </c>
      <c r="BF132" s="111">
        <f>IF(U132="znížená",N132,0)</f>
        <v>0</v>
      </c>
      <c r="BG132" s="111">
        <f>IF(U132="zákl. prenesená",N132,0)</f>
        <v>0</v>
      </c>
      <c r="BH132" s="111">
        <f>IF(U132="zníž. prenesená",N132,0)</f>
        <v>0</v>
      </c>
      <c r="BI132" s="111">
        <f>IF(U132="nulová",N132,0)</f>
        <v>0</v>
      </c>
      <c r="BJ132" s="20" t="s">
        <v>151</v>
      </c>
      <c r="BK132" s="176">
        <f>ROUND(L132*K132,3)</f>
        <v>0</v>
      </c>
      <c r="BL132" s="20" t="s">
        <v>177</v>
      </c>
      <c r="BM132" s="20" t="s">
        <v>281</v>
      </c>
    </row>
    <row r="133" spans="2:65" s="10" customFormat="1" ht="51" customHeight="1">
      <c r="B133" s="177"/>
      <c r="C133" s="178"/>
      <c r="D133" s="178"/>
      <c r="E133" s="179" t="s">
        <v>21</v>
      </c>
      <c r="F133" s="268" t="s">
        <v>530</v>
      </c>
      <c r="G133" s="269"/>
      <c r="H133" s="269"/>
      <c r="I133" s="269"/>
      <c r="J133" s="178"/>
      <c r="K133" s="179" t="s">
        <v>21</v>
      </c>
      <c r="L133" s="178"/>
      <c r="M133" s="178"/>
      <c r="N133" s="178"/>
      <c r="O133" s="178"/>
      <c r="P133" s="178"/>
      <c r="Q133" s="178"/>
      <c r="R133" s="180"/>
      <c r="T133" s="181"/>
      <c r="U133" s="178"/>
      <c r="V133" s="178"/>
      <c r="W133" s="178"/>
      <c r="X133" s="178"/>
      <c r="Y133" s="178"/>
      <c r="Z133" s="178"/>
      <c r="AA133" s="182"/>
      <c r="AT133" s="183" t="s">
        <v>180</v>
      </c>
      <c r="AU133" s="183" t="s">
        <v>151</v>
      </c>
      <c r="AV133" s="10" t="s">
        <v>83</v>
      </c>
      <c r="AW133" s="10" t="s">
        <v>6</v>
      </c>
      <c r="AX133" s="10" t="s">
        <v>75</v>
      </c>
      <c r="AY133" s="183" t="s">
        <v>172</v>
      </c>
    </row>
    <row r="134" spans="2:65" s="10" customFormat="1" ht="51" customHeight="1">
      <c r="B134" s="177"/>
      <c r="C134" s="178"/>
      <c r="D134" s="178"/>
      <c r="E134" s="179" t="s">
        <v>21</v>
      </c>
      <c r="F134" s="270" t="s">
        <v>283</v>
      </c>
      <c r="G134" s="271"/>
      <c r="H134" s="271"/>
      <c r="I134" s="271"/>
      <c r="J134" s="178"/>
      <c r="K134" s="179" t="s">
        <v>21</v>
      </c>
      <c r="L134" s="178"/>
      <c r="M134" s="178"/>
      <c r="N134" s="178"/>
      <c r="O134" s="178"/>
      <c r="P134" s="178"/>
      <c r="Q134" s="178"/>
      <c r="R134" s="180"/>
      <c r="T134" s="181"/>
      <c r="U134" s="178"/>
      <c r="V134" s="178"/>
      <c r="W134" s="178"/>
      <c r="X134" s="178"/>
      <c r="Y134" s="178"/>
      <c r="Z134" s="178"/>
      <c r="AA134" s="182"/>
      <c r="AT134" s="183" t="s">
        <v>180</v>
      </c>
      <c r="AU134" s="183" t="s">
        <v>151</v>
      </c>
      <c r="AV134" s="10" t="s">
        <v>83</v>
      </c>
      <c r="AW134" s="10" t="s">
        <v>6</v>
      </c>
      <c r="AX134" s="10" t="s">
        <v>75</v>
      </c>
      <c r="AY134" s="183" t="s">
        <v>172</v>
      </c>
    </row>
    <row r="135" spans="2:65" s="11" customFormat="1" ht="16.5" customHeight="1">
      <c r="B135" s="184"/>
      <c r="C135" s="185"/>
      <c r="D135" s="185"/>
      <c r="E135" s="186" t="s">
        <v>21</v>
      </c>
      <c r="F135" s="272" t="s">
        <v>531</v>
      </c>
      <c r="G135" s="273"/>
      <c r="H135" s="273"/>
      <c r="I135" s="273"/>
      <c r="J135" s="185"/>
      <c r="K135" s="187">
        <v>21.6</v>
      </c>
      <c r="L135" s="185"/>
      <c r="M135" s="185"/>
      <c r="N135" s="185"/>
      <c r="O135" s="185"/>
      <c r="P135" s="185"/>
      <c r="Q135" s="185"/>
      <c r="R135" s="188"/>
      <c r="T135" s="189"/>
      <c r="U135" s="185"/>
      <c r="V135" s="185"/>
      <c r="W135" s="185"/>
      <c r="X135" s="185"/>
      <c r="Y135" s="185"/>
      <c r="Z135" s="185"/>
      <c r="AA135" s="190"/>
      <c r="AT135" s="191" t="s">
        <v>180</v>
      </c>
      <c r="AU135" s="191" t="s">
        <v>151</v>
      </c>
      <c r="AV135" s="11" t="s">
        <v>151</v>
      </c>
      <c r="AW135" s="11" t="s">
        <v>6</v>
      </c>
      <c r="AX135" s="11" t="s">
        <v>83</v>
      </c>
      <c r="AY135" s="191" t="s">
        <v>172</v>
      </c>
    </row>
    <row r="136" spans="2:65" s="1" customFormat="1" ht="16.5" customHeight="1">
      <c r="B136" s="36"/>
      <c r="C136" s="168" t="s">
        <v>190</v>
      </c>
      <c r="D136" s="168" t="s">
        <v>173</v>
      </c>
      <c r="E136" s="169" t="s">
        <v>174</v>
      </c>
      <c r="F136" s="264" t="s">
        <v>175</v>
      </c>
      <c r="G136" s="264"/>
      <c r="H136" s="264"/>
      <c r="I136" s="264"/>
      <c r="J136" s="170" t="s">
        <v>176</v>
      </c>
      <c r="K136" s="171">
        <v>165.5</v>
      </c>
      <c r="L136" s="265">
        <v>0</v>
      </c>
      <c r="M136" s="266"/>
      <c r="N136" s="267">
        <f>ROUND(L136*K136,3)</f>
        <v>0</v>
      </c>
      <c r="O136" s="267"/>
      <c r="P136" s="267"/>
      <c r="Q136" s="267"/>
      <c r="R136" s="38"/>
      <c r="T136" s="173" t="s">
        <v>21</v>
      </c>
      <c r="U136" s="45" t="s">
        <v>42</v>
      </c>
      <c r="V136" s="37"/>
      <c r="W136" s="174">
        <f>V136*K136</f>
        <v>0</v>
      </c>
      <c r="X136" s="174">
        <v>0</v>
      </c>
      <c r="Y136" s="174">
        <f>X136*K136</f>
        <v>0</v>
      </c>
      <c r="Z136" s="174">
        <v>0</v>
      </c>
      <c r="AA136" s="175">
        <f>Z136*K136</f>
        <v>0</v>
      </c>
      <c r="AR136" s="20" t="s">
        <v>177</v>
      </c>
      <c r="AT136" s="20" t="s">
        <v>173</v>
      </c>
      <c r="AU136" s="20" t="s">
        <v>151</v>
      </c>
      <c r="AY136" s="20" t="s">
        <v>172</v>
      </c>
      <c r="BE136" s="111">
        <f>IF(U136="základná",N136,0)</f>
        <v>0</v>
      </c>
      <c r="BF136" s="111">
        <f>IF(U136="znížená",N136,0)</f>
        <v>0</v>
      </c>
      <c r="BG136" s="111">
        <f>IF(U136="zákl. prenesená",N136,0)</f>
        <v>0</v>
      </c>
      <c r="BH136" s="111">
        <f>IF(U136="zníž. prenesená",N136,0)</f>
        <v>0</v>
      </c>
      <c r="BI136" s="111">
        <f>IF(U136="nulová",N136,0)</f>
        <v>0</v>
      </c>
      <c r="BJ136" s="20" t="s">
        <v>151</v>
      </c>
      <c r="BK136" s="176">
        <f>ROUND(L136*K136,3)</f>
        <v>0</v>
      </c>
      <c r="BL136" s="20" t="s">
        <v>177</v>
      </c>
      <c r="BM136" s="20" t="s">
        <v>178</v>
      </c>
    </row>
    <row r="137" spans="2:65" s="10" customFormat="1" ht="51" customHeight="1">
      <c r="B137" s="177"/>
      <c r="C137" s="178"/>
      <c r="D137" s="178"/>
      <c r="E137" s="179" t="s">
        <v>21</v>
      </c>
      <c r="F137" s="268" t="s">
        <v>179</v>
      </c>
      <c r="G137" s="269"/>
      <c r="H137" s="269"/>
      <c r="I137" s="269"/>
      <c r="J137" s="178"/>
      <c r="K137" s="179" t="s">
        <v>21</v>
      </c>
      <c r="L137" s="178"/>
      <c r="M137" s="178"/>
      <c r="N137" s="178"/>
      <c r="O137" s="178"/>
      <c r="P137" s="178"/>
      <c r="Q137" s="178"/>
      <c r="R137" s="180"/>
      <c r="T137" s="181"/>
      <c r="U137" s="178"/>
      <c r="V137" s="178"/>
      <c r="W137" s="178"/>
      <c r="X137" s="178"/>
      <c r="Y137" s="178"/>
      <c r="Z137" s="178"/>
      <c r="AA137" s="182"/>
      <c r="AT137" s="183" t="s">
        <v>180</v>
      </c>
      <c r="AU137" s="183" t="s">
        <v>151</v>
      </c>
      <c r="AV137" s="10" t="s">
        <v>83</v>
      </c>
      <c r="AW137" s="10" t="s">
        <v>6</v>
      </c>
      <c r="AX137" s="10" t="s">
        <v>75</v>
      </c>
      <c r="AY137" s="183" t="s">
        <v>172</v>
      </c>
    </row>
    <row r="138" spans="2:65" s="10" customFormat="1" ht="25.5" customHeight="1">
      <c r="B138" s="177"/>
      <c r="C138" s="178"/>
      <c r="D138" s="178"/>
      <c r="E138" s="179" t="s">
        <v>21</v>
      </c>
      <c r="F138" s="270" t="s">
        <v>181</v>
      </c>
      <c r="G138" s="271"/>
      <c r="H138" s="271"/>
      <c r="I138" s="271"/>
      <c r="J138" s="178"/>
      <c r="K138" s="179" t="s">
        <v>21</v>
      </c>
      <c r="L138" s="178"/>
      <c r="M138" s="178"/>
      <c r="N138" s="178"/>
      <c r="O138" s="178"/>
      <c r="P138" s="178"/>
      <c r="Q138" s="178"/>
      <c r="R138" s="180"/>
      <c r="T138" s="181"/>
      <c r="U138" s="178"/>
      <c r="V138" s="178"/>
      <c r="W138" s="178"/>
      <c r="X138" s="178"/>
      <c r="Y138" s="178"/>
      <c r="Z138" s="178"/>
      <c r="AA138" s="182"/>
      <c r="AT138" s="183" t="s">
        <v>180</v>
      </c>
      <c r="AU138" s="183" t="s">
        <v>151</v>
      </c>
      <c r="AV138" s="10" t="s">
        <v>83</v>
      </c>
      <c r="AW138" s="10" t="s">
        <v>6</v>
      </c>
      <c r="AX138" s="10" t="s">
        <v>75</v>
      </c>
      <c r="AY138" s="183" t="s">
        <v>172</v>
      </c>
    </row>
    <row r="139" spans="2:65" s="11" customFormat="1" ht="16.5" customHeight="1">
      <c r="B139" s="184"/>
      <c r="C139" s="185"/>
      <c r="D139" s="185"/>
      <c r="E139" s="186" t="s">
        <v>21</v>
      </c>
      <c r="F139" s="272" t="s">
        <v>532</v>
      </c>
      <c r="G139" s="273"/>
      <c r="H139" s="273"/>
      <c r="I139" s="273"/>
      <c r="J139" s="185"/>
      <c r="K139" s="187">
        <v>165.5</v>
      </c>
      <c r="L139" s="185"/>
      <c r="M139" s="185"/>
      <c r="N139" s="185"/>
      <c r="O139" s="185"/>
      <c r="P139" s="185"/>
      <c r="Q139" s="185"/>
      <c r="R139" s="188"/>
      <c r="T139" s="189"/>
      <c r="U139" s="185"/>
      <c r="V139" s="185"/>
      <c r="W139" s="185"/>
      <c r="X139" s="185"/>
      <c r="Y139" s="185"/>
      <c r="Z139" s="185"/>
      <c r="AA139" s="190"/>
      <c r="AT139" s="191" t="s">
        <v>180</v>
      </c>
      <c r="AU139" s="191" t="s">
        <v>151</v>
      </c>
      <c r="AV139" s="11" t="s">
        <v>151</v>
      </c>
      <c r="AW139" s="11" t="s">
        <v>6</v>
      </c>
      <c r="AX139" s="11" t="s">
        <v>83</v>
      </c>
      <c r="AY139" s="191" t="s">
        <v>172</v>
      </c>
    </row>
    <row r="140" spans="2:65" s="1" customFormat="1" ht="16.5" customHeight="1">
      <c r="B140" s="36"/>
      <c r="C140" s="168" t="s">
        <v>177</v>
      </c>
      <c r="D140" s="168" t="s">
        <v>173</v>
      </c>
      <c r="E140" s="169" t="s">
        <v>533</v>
      </c>
      <c r="F140" s="264" t="s">
        <v>534</v>
      </c>
      <c r="G140" s="264"/>
      <c r="H140" s="264"/>
      <c r="I140" s="264"/>
      <c r="J140" s="170" t="s">
        <v>193</v>
      </c>
      <c r="K140" s="171">
        <v>7.2</v>
      </c>
      <c r="L140" s="265">
        <v>0</v>
      </c>
      <c r="M140" s="266"/>
      <c r="N140" s="267">
        <f>ROUND(L140*K140,3)</f>
        <v>0</v>
      </c>
      <c r="O140" s="267"/>
      <c r="P140" s="267"/>
      <c r="Q140" s="267"/>
      <c r="R140" s="38"/>
      <c r="T140" s="173" t="s">
        <v>21</v>
      </c>
      <c r="U140" s="45" t="s">
        <v>42</v>
      </c>
      <c r="V140" s="37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20" t="s">
        <v>177</v>
      </c>
      <c r="AT140" s="20" t="s">
        <v>173</v>
      </c>
      <c r="AU140" s="20" t="s">
        <v>151</v>
      </c>
      <c r="AY140" s="20" t="s">
        <v>172</v>
      </c>
      <c r="BE140" s="111">
        <f>IF(U140="základná",N140,0)</f>
        <v>0</v>
      </c>
      <c r="BF140" s="111">
        <f>IF(U140="znížená",N140,0)</f>
        <v>0</v>
      </c>
      <c r="BG140" s="111">
        <f>IF(U140="zákl. prenesená",N140,0)</f>
        <v>0</v>
      </c>
      <c r="BH140" s="111">
        <f>IF(U140="zníž. prenesená",N140,0)</f>
        <v>0</v>
      </c>
      <c r="BI140" s="111">
        <f>IF(U140="nulová",N140,0)</f>
        <v>0</v>
      </c>
      <c r="BJ140" s="20" t="s">
        <v>151</v>
      </c>
      <c r="BK140" s="176">
        <f>ROUND(L140*K140,3)</f>
        <v>0</v>
      </c>
      <c r="BL140" s="20" t="s">
        <v>177</v>
      </c>
      <c r="BM140" s="20" t="s">
        <v>535</v>
      </c>
    </row>
    <row r="141" spans="2:65" s="10" customFormat="1" ht="51" customHeight="1">
      <c r="B141" s="177"/>
      <c r="C141" s="178"/>
      <c r="D141" s="178"/>
      <c r="E141" s="179" t="s">
        <v>21</v>
      </c>
      <c r="F141" s="268" t="s">
        <v>536</v>
      </c>
      <c r="G141" s="269"/>
      <c r="H141" s="269"/>
      <c r="I141" s="269"/>
      <c r="J141" s="178"/>
      <c r="K141" s="179" t="s">
        <v>21</v>
      </c>
      <c r="L141" s="178"/>
      <c r="M141" s="178"/>
      <c r="N141" s="178"/>
      <c r="O141" s="178"/>
      <c r="P141" s="178"/>
      <c r="Q141" s="178"/>
      <c r="R141" s="180"/>
      <c r="T141" s="181"/>
      <c r="U141" s="178"/>
      <c r="V141" s="178"/>
      <c r="W141" s="178"/>
      <c r="X141" s="178"/>
      <c r="Y141" s="178"/>
      <c r="Z141" s="178"/>
      <c r="AA141" s="182"/>
      <c r="AT141" s="183" t="s">
        <v>180</v>
      </c>
      <c r="AU141" s="183" t="s">
        <v>151</v>
      </c>
      <c r="AV141" s="10" t="s">
        <v>83</v>
      </c>
      <c r="AW141" s="10" t="s">
        <v>6</v>
      </c>
      <c r="AX141" s="10" t="s">
        <v>75</v>
      </c>
      <c r="AY141" s="183" t="s">
        <v>172</v>
      </c>
    </row>
    <row r="142" spans="2:65" s="11" customFormat="1" ht="16.5" customHeight="1">
      <c r="B142" s="184"/>
      <c r="C142" s="185"/>
      <c r="D142" s="185"/>
      <c r="E142" s="186" t="s">
        <v>21</v>
      </c>
      <c r="F142" s="272" t="s">
        <v>537</v>
      </c>
      <c r="G142" s="273"/>
      <c r="H142" s="273"/>
      <c r="I142" s="273"/>
      <c r="J142" s="185"/>
      <c r="K142" s="187">
        <v>7.2</v>
      </c>
      <c r="L142" s="185"/>
      <c r="M142" s="185"/>
      <c r="N142" s="185"/>
      <c r="O142" s="185"/>
      <c r="P142" s="185"/>
      <c r="Q142" s="185"/>
      <c r="R142" s="188"/>
      <c r="T142" s="189"/>
      <c r="U142" s="185"/>
      <c r="V142" s="185"/>
      <c r="W142" s="185"/>
      <c r="X142" s="185"/>
      <c r="Y142" s="185"/>
      <c r="Z142" s="185"/>
      <c r="AA142" s="190"/>
      <c r="AT142" s="191" t="s">
        <v>180</v>
      </c>
      <c r="AU142" s="191" t="s">
        <v>151</v>
      </c>
      <c r="AV142" s="11" t="s">
        <v>151</v>
      </c>
      <c r="AW142" s="11" t="s">
        <v>6</v>
      </c>
      <c r="AX142" s="11" t="s">
        <v>83</v>
      </c>
      <c r="AY142" s="191" t="s">
        <v>172</v>
      </c>
    </row>
    <row r="143" spans="2:65" s="1" customFormat="1" ht="16.5" customHeight="1">
      <c r="B143" s="36"/>
      <c r="C143" s="168" t="s">
        <v>203</v>
      </c>
      <c r="D143" s="168" t="s">
        <v>173</v>
      </c>
      <c r="E143" s="169" t="s">
        <v>286</v>
      </c>
      <c r="F143" s="264" t="s">
        <v>287</v>
      </c>
      <c r="G143" s="264"/>
      <c r="H143" s="264"/>
      <c r="I143" s="264"/>
      <c r="J143" s="170" t="s">
        <v>193</v>
      </c>
      <c r="K143" s="171">
        <v>21.6</v>
      </c>
      <c r="L143" s="265">
        <v>0</v>
      </c>
      <c r="M143" s="266"/>
      <c r="N143" s="267">
        <f>ROUND(L143*K143,3)</f>
        <v>0</v>
      </c>
      <c r="O143" s="267"/>
      <c r="P143" s="267"/>
      <c r="Q143" s="267"/>
      <c r="R143" s="38"/>
      <c r="T143" s="173" t="s">
        <v>21</v>
      </c>
      <c r="U143" s="45" t="s">
        <v>42</v>
      </c>
      <c r="V143" s="37"/>
      <c r="W143" s="174">
        <f>V143*K143</f>
        <v>0</v>
      </c>
      <c r="X143" s="174">
        <v>0</v>
      </c>
      <c r="Y143" s="174">
        <f>X143*K143</f>
        <v>0</v>
      </c>
      <c r="Z143" s="174">
        <v>0</v>
      </c>
      <c r="AA143" s="175">
        <f>Z143*K143</f>
        <v>0</v>
      </c>
      <c r="AR143" s="20" t="s">
        <v>177</v>
      </c>
      <c r="AT143" s="20" t="s">
        <v>173</v>
      </c>
      <c r="AU143" s="20" t="s">
        <v>151</v>
      </c>
      <c r="AY143" s="20" t="s">
        <v>172</v>
      </c>
      <c r="BE143" s="111">
        <f>IF(U143="základná",N143,0)</f>
        <v>0</v>
      </c>
      <c r="BF143" s="111">
        <f>IF(U143="znížená",N143,0)</f>
        <v>0</v>
      </c>
      <c r="BG143" s="111">
        <f>IF(U143="zákl. prenesená",N143,0)</f>
        <v>0</v>
      </c>
      <c r="BH143" s="111">
        <f>IF(U143="zníž. prenesená",N143,0)</f>
        <v>0</v>
      </c>
      <c r="BI143" s="111">
        <f>IF(U143="nulová",N143,0)</f>
        <v>0</v>
      </c>
      <c r="BJ143" s="20" t="s">
        <v>151</v>
      </c>
      <c r="BK143" s="176">
        <f>ROUND(L143*K143,3)</f>
        <v>0</v>
      </c>
      <c r="BL143" s="20" t="s">
        <v>177</v>
      </c>
      <c r="BM143" s="20" t="s">
        <v>538</v>
      </c>
    </row>
    <row r="144" spans="2:65" s="10" customFormat="1" ht="51" customHeight="1">
      <c r="B144" s="177"/>
      <c r="C144" s="178"/>
      <c r="D144" s="178"/>
      <c r="E144" s="179" t="s">
        <v>21</v>
      </c>
      <c r="F144" s="268" t="s">
        <v>539</v>
      </c>
      <c r="G144" s="269"/>
      <c r="H144" s="269"/>
      <c r="I144" s="269"/>
      <c r="J144" s="178"/>
      <c r="K144" s="179" t="s">
        <v>21</v>
      </c>
      <c r="L144" s="178"/>
      <c r="M144" s="178"/>
      <c r="N144" s="178"/>
      <c r="O144" s="178"/>
      <c r="P144" s="178"/>
      <c r="Q144" s="178"/>
      <c r="R144" s="180"/>
      <c r="T144" s="181"/>
      <c r="U144" s="178"/>
      <c r="V144" s="178"/>
      <c r="W144" s="178"/>
      <c r="X144" s="178"/>
      <c r="Y144" s="178"/>
      <c r="Z144" s="178"/>
      <c r="AA144" s="182"/>
      <c r="AT144" s="183" t="s">
        <v>180</v>
      </c>
      <c r="AU144" s="183" t="s">
        <v>151</v>
      </c>
      <c r="AV144" s="10" t="s">
        <v>83</v>
      </c>
      <c r="AW144" s="10" t="s">
        <v>6</v>
      </c>
      <c r="AX144" s="10" t="s">
        <v>75</v>
      </c>
      <c r="AY144" s="183" t="s">
        <v>172</v>
      </c>
    </row>
    <row r="145" spans="2:65" s="10" customFormat="1" ht="16.5" customHeight="1">
      <c r="B145" s="177"/>
      <c r="C145" s="178"/>
      <c r="D145" s="178"/>
      <c r="E145" s="179" t="s">
        <v>21</v>
      </c>
      <c r="F145" s="270" t="s">
        <v>290</v>
      </c>
      <c r="G145" s="271"/>
      <c r="H145" s="271"/>
      <c r="I145" s="271"/>
      <c r="J145" s="178"/>
      <c r="K145" s="179" t="s">
        <v>21</v>
      </c>
      <c r="L145" s="178"/>
      <c r="M145" s="178"/>
      <c r="N145" s="178"/>
      <c r="O145" s="178"/>
      <c r="P145" s="178"/>
      <c r="Q145" s="178"/>
      <c r="R145" s="180"/>
      <c r="T145" s="181"/>
      <c r="U145" s="178"/>
      <c r="V145" s="178"/>
      <c r="W145" s="178"/>
      <c r="X145" s="178"/>
      <c r="Y145" s="178"/>
      <c r="Z145" s="178"/>
      <c r="AA145" s="182"/>
      <c r="AT145" s="183" t="s">
        <v>180</v>
      </c>
      <c r="AU145" s="183" t="s">
        <v>151</v>
      </c>
      <c r="AV145" s="10" t="s">
        <v>83</v>
      </c>
      <c r="AW145" s="10" t="s">
        <v>6</v>
      </c>
      <c r="AX145" s="10" t="s">
        <v>75</v>
      </c>
      <c r="AY145" s="183" t="s">
        <v>172</v>
      </c>
    </row>
    <row r="146" spans="2:65" s="11" customFormat="1" ht="16.5" customHeight="1">
      <c r="B146" s="184"/>
      <c r="C146" s="185"/>
      <c r="D146" s="185"/>
      <c r="E146" s="186" t="s">
        <v>21</v>
      </c>
      <c r="F146" s="272" t="s">
        <v>531</v>
      </c>
      <c r="G146" s="273"/>
      <c r="H146" s="273"/>
      <c r="I146" s="273"/>
      <c r="J146" s="185"/>
      <c r="K146" s="187">
        <v>21.6</v>
      </c>
      <c r="L146" s="185"/>
      <c r="M146" s="185"/>
      <c r="N146" s="185"/>
      <c r="O146" s="185"/>
      <c r="P146" s="185"/>
      <c r="Q146" s="185"/>
      <c r="R146" s="188"/>
      <c r="T146" s="189"/>
      <c r="U146" s="185"/>
      <c r="V146" s="185"/>
      <c r="W146" s="185"/>
      <c r="X146" s="185"/>
      <c r="Y146" s="185"/>
      <c r="Z146" s="185"/>
      <c r="AA146" s="190"/>
      <c r="AT146" s="191" t="s">
        <v>180</v>
      </c>
      <c r="AU146" s="191" t="s">
        <v>151</v>
      </c>
      <c r="AV146" s="11" t="s">
        <v>151</v>
      </c>
      <c r="AW146" s="11" t="s">
        <v>6</v>
      </c>
      <c r="AX146" s="11" t="s">
        <v>83</v>
      </c>
      <c r="AY146" s="191" t="s">
        <v>172</v>
      </c>
    </row>
    <row r="147" spans="2:65" s="1" customFormat="1" ht="16.5" customHeight="1">
      <c r="B147" s="36"/>
      <c r="C147" s="168" t="s">
        <v>209</v>
      </c>
      <c r="D147" s="168" t="s">
        <v>173</v>
      </c>
      <c r="E147" s="169" t="s">
        <v>540</v>
      </c>
      <c r="F147" s="264" t="s">
        <v>541</v>
      </c>
      <c r="G147" s="264"/>
      <c r="H147" s="264"/>
      <c r="I147" s="264"/>
      <c r="J147" s="170" t="s">
        <v>176</v>
      </c>
      <c r="K147" s="171">
        <v>18</v>
      </c>
      <c r="L147" s="265">
        <v>0</v>
      </c>
      <c r="M147" s="266"/>
      <c r="N147" s="267">
        <f>ROUND(L147*K147,3)</f>
        <v>0</v>
      </c>
      <c r="O147" s="267"/>
      <c r="P147" s="267"/>
      <c r="Q147" s="267"/>
      <c r="R147" s="38"/>
      <c r="T147" s="173" t="s">
        <v>21</v>
      </c>
      <c r="U147" s="45" t="s">
        <v>42</v>
      </c>
      <c r="V147" s="37"/>
      <c r="W147" s="174">
        <f>V147*K147</f>
        <v>0</v>
      </c>
      <c r="X147" s="174">
        <v>0</v>
      </c>
      <c r="Y147" s="174">
        <f>X147*K147</f>
        <v>0</v>
      </c>
      <c r="Z147" s="174">
        <v>0</v>
      </c>
      <c r="AA147" s="175">
        <f>Z147*K147</f>
        <v>0</v>
      </c>
      <c r="AR147" s="20" t="s">
        <v>177</v>
      </c>
      <c r="AT147" s="20" t="s">
        <v>173</v>
      </c>
      <c r="AU147" s="20" t="s">
        <v>151</v>
      </c>
      <c r="AY147" s="20" t="s">
        <v>172</v>
      </c>
      <c r="BE147" s="111">
        <f>IF(U147="základná",N147,0)</f>
        <v>0</v>
      </c>
      <c r="BF147" s="111">
        <f>IF(U147="znížená",N147,0)</f>
        <v>0</v>
      </c>
      <c r="BG147" s="111">
        <f>IF(U147="zákl. prenesená",N147,0)</f>
        <v>0</v>
      </c>
      <c r="BH147" s="111">
        <f>IF(U147="zníž. prenesená",N147,0)</f>
        <v>0</v>
      </c>
      <c r="BI147" s="111">
        <f>IF(U147="nulová",N147,0)</f>
        <v>0</v>
      </c>
      <c r="BJ147" s="20" t="s">
        <v>151</v>
      </c>
      <c r="BK147" s="176">
        <f>ROUND(L147*K147,3)</f>
        <v>0</v>
      </c>
      <c r="BL147" s="20" t="s">
        <v>177</v>
      </c>
      <c r="BM147" s="20" t="s">
        <v>542</v>
      </c>
    </row>
    <row r="148" spans="2:65" s="10" customFormat="1" ht="25.5" customHeight="1">
      <c r="B148" s="177"/>
      <c r="C148" s="178"/>
      <c r="D148" s="178"/>
      <c r="E148" s="179" t="s">
        <v>21</v>
      </c>
      <c r="F148" s="268" t="s">
        <v>543</v>
      </c>
      <c r="G148" s="269"/>
      <c r="H148" s="269"/>
      <c r="I148" s="269"/>
      <c r="J148" s="178"/>
      <c r="K148" s="179" t="s">
        <v>21</v>
      </c>
      <c r="L148" s="178"/>
      <c r="M148" s="178"/>
      <c r="N148" s="178"/>
      <c r="O148" s="178"/>
      <c r="P148" s="178"/>
      <c r="Q148" s="178"/>
      <c r="R148" s="180"/>
      <c r="T148" s="181"/>
      <c r="U148" s="178"/>
      <c r="V148" s="178"/>
      <c r="W148" s="178"/>
      <c r="X148" s="178"/>
      <c r="Y148" s="178"/>
      <c r="Z148" s="178"/>
      <c r="AA148" s="182"/>
      <c r="AT148" s="183" t="s">
        <v>180</v>
      </c>
      <c r="AU148" s="183" t="s">
        <v>151</v>
      </c>
      <c r="AV148" s="10" t="s">
        <v>83</v>
      </c>
      <c r="AW148" s="10" t="s">
        <v>6</v>
      </c>
      <c r="AX148" s="10" t="s">
        <v>75</v>
      </c>
      <c r="AY148" s="183" t="s">
        <v>172</v>
      </c>
    </row>
    <row r="149" spans="2:65" s="11" customFormat="1" ht="16.5" customHeight="1">
      <c r="B149" s="184"/>
      <c r="C149" s="185"/>
      <c r="D149" s="185"/>
      <c r="E149" s="186" t="s">
        <v>21</v>
      </c>
      <c r="F149" s="272" t="s">
        <v>544</v>
      </c>
      <c r="G149" s="273"/>
      <c r="H149" s="273"/>
      <c r="I149" s="273"/>
      <c r="J149" s="185"/>
      <c r="K149" s="187">
        <v>18</v>
      </c>
      <c r="L149" s="185"/>
      <c r="M149" s="185"/>
      <c r="N149" s="185"/>
      <c r="O149" s="185"/>
      <c r="P149" s="185"/>
      <c r="Q149" s="185"/>
      <c r="R149" s="188"/>
      <c r="T149" s="189"/>
      <c r="U149" s="185"/>
      <c r="V149" s="185"/>
      <c r="W149" s="185"/>
      <c r="X149" s="185"/>
      <c r="Y149" s="185"/>
      <c r="Z149" s="185"/>
      <c r="AA149" s="190"/>
      <c r="AT149" s="191" t="s">
        <v>180</v>
      </c>
      <c r="AU149" s="191" t="s">
        <v>151</v>
      </c>
      <c r="AV149" s="11" t="s">
        <v>151</v>
      </c>
      <c r="AW149" s="11" t="s">
        <v>6</v>
      </c>
      <c r="AX149" s="11" t="s">
        <v>83</v>
      </c>
      <c r="AY149" s="191" t="s">
        <v>172</v>
      </c>
    </row>
    <row r="150" spans="2:65" s="9" customFormat="1" ht="29.85" customHeight="1">
      <c r="B150" s="157"/>
      <c r="C150" s="158"/>
      <c r="D150" s="167" t="s">
        <v>271</v>
      </c>
      <c r="E150" s="167"/>
      <c r="F150" s="167"/>
      <c r="G150" s="167"/>
      <c r="H150" s="167"/>
      <c r="I150" s="167"/>
      <c r="J150" s="167"/>
      <c r="K150" s="167"/>
      <c r="L150" s="167"/>
      <c r="M150" s="167"/>
      <c r="N150" s="280">
        <f>BK150</f>
        <v>0</v>
      </c>
      <c r="O150" s="281"/>
      <c r="P150" s="281"/>
      <c r="Q150" s="281"/>
      <c r="R150" s="160"/>
      <c r="T150" s="161"/>
      <c r="U150" s="158"/>
      <c r="V150" s="158"/>
      <c r="W150" s="162">
        <f>SUM(W151:W157)</f>
        <v>0</v>
      </c>
      <c r="X150" s="158"/>
      <c r="Y150" s="162">
        <f>SUM(Y151:Y157)</f>
        <v>15.912221600000001</v>
      </c>
      <c r="Z150" s="158"/>
      <c r="AA150" s="163">
        <f>SUM(AA151:AA157)</f>
        <v>0</v>
      </c>
      <c r="AR150" s="164" t="s">
        <v>83</v>
      </c>
      <c r="AT150" s="165" t="s">
        <v>74</v>
      </c>
      <c r="AU150" s="165" t="s">
        <v>83</v>
      </c>
      <c r="AY150" s="164" t="s">
        <v>172</v>
      </c>
      <c r="BK150" s="166">
        <f>SUM(BK151:BK157)</f>
        <v>0</v>
      </c>
    </row>
    <row r="151" spans="2:65" s="1" customFormat="1" ht="16.5" customHeight="1">
      <c r="B151" s="36"/>
      <c r="C151" s="168" t="s">
        <v>216</v>
      </c>
      <c r="D151" s="168" t="s">
        <v>173</v>
      </c>
      <c r="E151" s="169" t="s">
        <v>291</v>
      </c>
      <c r="F151" s="264" t="s">
        <v>292</v>
      </c>
      <c r="G151" s="264"/>
      <c r="H151" s="264"/>
      <c r="I151" s="264"/>
      <c r="J151" s="170" t="s">
        <v>185</v>
      </c>
      <c r="K151" s="171">
        <v>6.5</v>
      </c>
      <c r="L151" s="265">
        <v>0</v>
      </c>
      <c r="M151" s="266"/>
      <c r="N151" s="267">
        <f>ROUND(L151*K151,3)</f>
        <v>0</v>
      </c>
      <c r="O151" s="267"/>
      <c r="P151" s="267"/>
      <c r="Q151" s="267"/>
      <c r="R151" s="38"/>
      <c r="T151" s="173" t="s">
        <v>21</v>
      </c>
      <c r="U151" s="45" t="s">
        <v>42</v>
      </c>
      <c r="V151" s="37"/>
      <c r="W151" s="174">
        <f>V151*K151</f>
        <v>0</v>
      </c>
      <c r="X151" s="174">
        <v>4.2000000000000002E-4</v>
      </c>
      <c r="Y151" s="174">
        <f>X151*K151</f>
        <v>2.7300000000000002E-3</v>
      </c>
      <c r="Z151" s="174">
        <v>0</v>
      </c>
      <c r="AA151" s="175">
        <f>Z151*K151</f>
        <v>0</v>
      </c>
      <c r="AR151" s="20" t="s">
        <v>177</v>
      </c>
      <c r="AT151" s="20" t="s">
        <v>173</v>
      </c>
      <c r="AU151" s="20" t="s">
        <v>151</v>
      </c>
      <c r="AY151" s="20" t="s">
        <v>172</v>
      </c>
      <c r="BE151" s="111">
        <f>IF(U151="základná",N151,0)</f>
        <v>0</v>
      </c>
      <c r="BF151" s="111">
        <f>IF(U151="znížená",N151,0)</f>
        <v>0</v>
      </c>
      <c r="BG151" s="111">
        <f>IF(U151="zákl. prenesená",N151,0)</f>
        <v>0</v>
      </c>
      <c r="BH151" s="111">
        <f>IF(U151="zníž. prenesená",N151,0)</f>
        <v>0</v>
      </c>
      <c r="BI151" s="111">
        <f>IF(U151="nulová",N151,0)</f>
        <v>0</v>
      </c>
      <c r="BJ151" s="20" t="s">
        <v>151</v>
      </c>
      <c r="BK151" s="176">
        <f>ROUND(L151*K151,3)</f>
        <v>0</v>
      </c>
      <c r="BL151" s="20" t="s">
        <v>177</v>
      </c>
      <c r="BM151" s="20" t="s">
        <v>293</v>
      </c>
    </row>
    <row r="152" spans="2:65" s="10" customFormat="1" ht="25.5" customHeight="1">
      <c r="B152" s="177"/>
      <c r="C152" s="178"/>
      <c r="D152" s="178"/>
      <c r="E152" s="179" t="s">
        <v>21</v>
      </c>
      <c r="F152" s="268" t="s">
        <v>294</v>
      </c>
      <c r="G152" s="269"/>
      <c r="H152" s="269"/>
      <c r="I152" s="269"/>
      <c r="J152" s="178"/>
      <c r="K152" s="179" t="s">
        <v>21</v>
      </c>
      <c r="L152" s="178"/>
      <c r="M152" s="178"/>
      <c r="N152" s="178"/>
      <c r="O152" s="178"/>
      <c r="P152" s="178"/>
      <c r="Q152" s="178"/>
      <c r="R152" s="180"/>
      <c r="T152" s="181"/>
      <c r="U152" s="178"/>
      <c r="V152" s="178"/>
      <c r="W152" s="178"/>
      <c r="X152" s="178"/>
      <c r="Y152" s="178"/>
      <c r="Z152" s="178"/>
      <c r="AA152" s="182"/>
      <c r="AT152" s="183" t="s">
        <v>180</v>
      </c>
      <c r="AU152" s="183" t="s">
        <v>151</v>
      </c>
      <c r="AV152" s="10" t="s">
        <v>83</v>
      </c>
      <c r="AW152" s="10" t="s">
        <v>6</v>
      </c>
      <c r="AX152" s="10" t="s">
        <v>75</v>
      </c>
      <c r="AY152" s="183" t="s">
        <v>172</v>
      </c>
    </row>
    <row r="153" spans="2:65" s="11" customFormat="1" ht="16.5" customHeight="1">
      <c r="B153" s="184"/>
      <c r="C153" s="185"/>
      <c r="D153" s="185"/>
      <c r="E153" s="186" t="s">
        <v>21</v>
      </c>
      <c r="F153" s="272" t="s">
        <v>545</v>
      </c>
      <c r="G153" s="273"/>
      <c r="H153" s="273"/>
      <c r="I153" s="273"/>
      <c r="J153" s="185"/>
      <c r="K153" s="187">
        <v>6.5</v>
      </c>
      <c r="L153" s="185"/>
      <c r="M153" s="185"/>
      <c r="N153" s="185"/>
      <c r="O153" s="185"/>
      <c r="P153" s="185"/>
      <c r="Q153" s="185"/>
      <c r="R153" s="188"/>
      <c r="T153" s="189"/>
      <c r="U153" s="185"/>
      <c r="V153" s="185"/>
      <c r="W153" s="185"/>
      <c r="X153" s="185"/>
      <c r="Y153" s="185"/>
      <c r="Z153" s="185"/>
      <c r="AA153" s="190"/>
      <c r="AT153" s="191" t="s">
        <v>180</v>
      </c>
      <c r="AU153" s="191" t="s">
        <v>151</v>
      </c>
      <c r="AV153" s="11" t="s">
        <v>151</v>
      </c>
      <c r="AW153" s="11" t="s">
        <v>6</v>
      </c>
      <c r="AX153" s="11" t="s">
        <v>83</v>
      </c>
      <c r="AY153" s="191" t="s">
        <v>172</v>
      </c>
    </row>
    <row r="154" spans="2:65" s="1" customFormat="1" ht="38.25" customHeight="1">
      <c r="B154" s="36"/>
      <c r="C154" s="168" t="s">
        <v>222</v>
      </c>
      <c r="D154" s="168" t="s">
        <v>173</v>
      </c>
      <c r="E154" s="169" t="s">
        <v>301</v>
      </c>
      <c r="F154" s="264" t="s">
        <v>302</v>
      </c>
      <c r="G154" s="264"/>
      <c r="H154" s="264"/>
      <c r="I154" s="264"/>
      <c r="J154" s="170" t="s">
        <v>193</v>
      </c>
      <c r="K154" s="171">
        <v>6.1</v>
      </c>
      <c r="L154" s="265">
        <v>0</v>
      </c>
      <c r="M154" s="266"/>
      <c r="N154" s="267">
        <f>ROUND(L154*K154,3)</f>
        <v>0</v>
      </c>
      <c r="O154" s="267"/>
      <c r="P154" s="267"/>
      <c r="Q154" s="267"/>
      <c r="R154" s="38"/>
      <c r="T154" s="173" t="s">
        <v>21</v>
      </c>
      <c r="U154" s="45" t="s">
        <v>42</v>
      </c>
      <c r="V154" s="37"/>
      <c r="W154" s="174">
        <f>V154*K154</f>
        <v>0</v>
      </c>
      <c r="X154" s="174">
        <v>2.5719500000000002</v>
      </c>
      <c r="Y154" s="174">
        <f>X154*K154</f>
        <v>15.688895</v>
      </c>
      <c r="Z154" s="174">
        <v>0</v>
      </c>
      <c r="AA154" s="175">
        <f>Z154*K154</f>
        <v>0</v>
      </c>
      <c r="AR154" s="20" t="s">
        <v>177</v>
      </c>
      <c r="AT154" s="20" t="s">
        <v>173</v>
      </c>
      <c r="AU154" s="20" t="s">
        <v>151</v>
      </c>
      <c r="AY154" s="20" t="s">
        <v>172</v>
      </c>
      <c r="BE154" s="111">
        <f>IF(U154="základná",N154,0)</f>
        <v>0</v>
      </c>
      <c r="BF154" s="111">
        <f>IF(U154="znížená",N154,0)</f>
        <v>0</v>
      </c>
      <c r="BG154" s="111">
        <f>IF(U154="zákl. prenesená",N154,0)</f>
        <v>0</v>
      </c>
      <c r="BH154" s="111">
        <f>IF(U154="zníž. prenesená",N154,0)</f>
        <v>0</v>
      </c>
      <c r="BI154" s="111">
        <f>IF(U154="nulová",N154,0)</f>
        <v>0</v>
      </c>
      <c r="BJ154" s="20" t="s">
        <v>151</v>
      </c>
      <c r="BK154" s="176">
        <f>ROUND(L154*K154,3)</f>
        <v>0</v>
      </c>
      <c r="BL154" s="20" t="s">
        <v>177</v>
      </c>
      <c r="BM154" s="20" t="s">
        <v>303</v>
      </c>
    </row>
    <row r="155" spans="2:65" s="10" customFormat="1" ht="16.5" customHeight="1">
      <c r="B155" s="177"/>
      <c r="C155" s="178"/>
      <c r="D155" s="178"/>
      <c r="E155" s="179" t="s">
        <v>21</v>
      </c>
      <c r="F155" s="268" t="s">
        <v>304</v>
      </c>
      <c r="G155" s="269"/>
      <c r="H155" s="269"/>
      <c r="I155" s="269"/>
      <c r="J155" s="178"/>
      <c r="K155" s="179" t="s">
        <v>21</v>
      </c>
      <c r="L155" s="178"/>
      <c r="M155" s="178"/>
      <c r="N155" s="178"/>
      <c r="O155" s="178"/>
      <c r="P155" s="178"/>
      <c r="Q155" s="178"/>
      <c r="R155" s="180"/>
      <c r="T155" s="181"/>
      <c r="U155" s="178"/>
      <c r="V155" s="178"/>
      <c r="W155" s="178"/>
      <c r="X155" s="178"/>
      <c r="Y155" s="178"/>
      <c r="Z155" s="178"/>
      <c r="AA155" s="182"/>
      <c r="AT155" s="183" t="s">
        <v>180</v>
      </c>
      <c r="AU155" s="183" t="s">
        <v>151</v>
      </c>
      <c r="AV155" s="10" t="s">
        <v>83</v>
      </c>
      <c r="AW155" s="10" t="s">
        <v>6</v>
      </c>
      <c r="AX155" s="10" t="s">
        <v>75</v>
      </c>
      <c r="AY155" s="183" t="s">
        <v>172</v>
      </c>
    </row>
    <row r="156" spans="2:65" s="11" customFormat="1" ht="16.5" customHeight="1">
      <c r="B156" s="184"/>
      <c r="C156" s="185"/>
      <c r="D156" s="185"/>
      <c r="E156" s="186" t="s">
        <v>21</v>
      </c>
      <c r="F156" s="272" t="s">
        <v>546</v>
      </c>
      <c r="G156" s="273"/>
      <c r="H156" s="273"/>
      <c r="I156" s="273"/>
      <c r="J156" s="185"/>
      <c r="K156" s="187">
        <v>6.1</v>
      </c>
      <c r="L156" s="185"/>
      <c r="M156" s="185"/>
      <c r="N156" s="185"/>
      <c r="O156" s="185"/>
      <c r="P156" s="185"/>
      <c r="Q156" s="185"/>
      <c r="R156" s="188"/>
      <c r="T156" s="189"/>
      <c r="U156" s="185"/>
      <c r="V156" s="185"/>
      <c r="W156" s="185"/>
      <c r="X156" s="185"/>
      <c r="Y156" s="185"/>
      <c r="Z156" s="185"/>
      <c r="AA156" s="190"/>
      <c r="AT156" s="191" t="s">
        <v>180</v>
      </c>
      <c r="AU156" s="191" t="s">
        <v>151</v>
      </c>
      <c r="AV156" s="11" t="s">
        <v>151</v>
      </c>
      <c r="AW156" s="11" t="s">
        <v>6</v>
      </c>
      <c r="AX156" s="11" t="s">
        <v>83</v>
      </c>
      <c r="AY156" s="191" t="s">
        <v>172</v>
      </c>
    </row>
    <row r="157" spans="2:65" s="1" customFormat="1" ht="38.25" customHeight="1">
      <c r="B157" s="36"/>
      <c r="C157" s="168" t="s">
        <v>228</v>
      </c>
      <c r="D157" s="168" t="s">
        <v>173</v>
      </c>
      <c r="E157" s="169" t="s">
        <v>306</v>
      </c>
      <c r="F157" s="264" t="s">
        <v>307</v>
      </c>
      <c r="G157" s="264"/>
      <c r="H157" s="264"/>
      <c r="I157" s="264"/>
      <c r="J157" s="170" t="s">
        <v>308</v>
      </c>
      <c r="K157" s="171">
        <v>0.21</v>
      </c>
      <c r="L157" s="265">
        <v>0</v>
      </c>
      <c r="M157" s="266"/>
      <c r="N157" s="267">
        <f>ROUND(L157*K157,3)</f>
        <v>0</v>
      </c>
      <c r="O157" s="267"/>
      <c r="P157" s="267"/>
      <c r="Q157" s="267"/>
      <c r="R157" s="38"/>
      <c r="T157" s="173" t="s">
        <v>21</v>
      </c>
      <c r="U157" s="45" t="s">
        <v>42</v>
      </c>
      <c r="V157" s="37"/>
      <c r="W157" s="174">
        <f>V157*K157</f>
        <v>0</v>
      </c>
      <c r="X157" s="174">
        <v>1.0504599999999999</v>
      </c>
      <c r="Y157" s="174">
        <f>X157*K157</f>
        <v>0.22059659999999998</v>
      </c>
      <c r="Z157" s="174">
        <v>0</v>
      </c>
      <c r="AA157" s="175">
        <f>Z157*K157</f>
        <v>0</v>
      </c>
      <c r="AR157" s="20" t="s">
        <v>177</v>
      </c>
      <c r="AT157" s="20" t="s">
        <v>173</v>
      </c>
      <c r="AU157" s="20" t="s">
        <v>151</v>
      </c>
      <c r="AY157" s="20" t="s">
        <v>172</v>
      </c>
      <c r="BE157" s="111">
        <f>IF(U157="základná",N157,0)</f>
        <v>0</v>
      </c>
      <c r="BF157" s="111">
        <f>IF(U157="znížená",N157,0)</f>
        <v>0</v>
      </c>
      <c r="BG157" s="111">
        <f>IF(U157="zákl. prenesená",N157,0)</f>
        <v>0</v>
      </c>
      <c r="BH157" s="111">
        <f>IF(U157="zníž. prenesená",N157,0)</f>
        <v>0</v>
      </c>
      <c r="BI157" s="111">
        <f>IF(U157="nulová",N157,0)</f>
        <v>0</v>
      </c>
      <c r="BJ157" s="20" t="s">
        <v>151</v>
      </c>
      <c r="BK157" s="176">
        <f>ROUND(L157*K157,3)</f>
        <v>0</v>
      </c>
      <c r="BL157" s="20" t="s">
        <v>177</v>
      </c>
      <c r="BM157" s="20" t="s">
        <v>309</v>
      </c>
    </row>
    <row r="158" spans="2:65" s="9" customFormat="1" ht="29.85" customHeight="1">
      <c r="B158" s="157"/>
      <c r="C158" s="158"/>
      <c r="D158" s="167" t="s">
        <v>142</v>
      </c>
      <c r="E158" s="167"/>
      <c r="F158" s="167"/>
      <c r="G158" s="167"/>
      <c r="H158" s="167"/>
      <c r="I158" s="167"/>
      <c r="J158" s="167"/>
      <c r="K158" s="167"/>
      <c r="L158" s="167"/>
      <c r="M158" s="167"/>
      <c r="N158" s="285">
        <f>BK158</f>
        <v>0</v>
      </c>
      <c r="O158" s="286"/>
      <c r="P158" s="286"/>
      <c r="Q158" s="286"/>
      <c r="R158" s="160"/>
      <c r="T158" s="161"/>
      <c r="U158" s="158"/>
      <c r="V158" s="158"/>
      <c r="W158" s="162">
        <f>SUM(W159:W169)</f>
        <v>0</v>
      </c>
      <c r="X158" s="158"/>
      <c r="Y158" s="162">
        <f>SUM(Y159:Y169)</f>
        <v>34.547323036999998</v>
      </c>
      <c r="Z158" s="158"/>
      <c r="AA158" s="163">
        <f>SUM(AA159:AA169)</f>
        <v>0</v>
      </c>
      <c r="AR158" s="164" t="s">
        <v>83</v>
      </c>
      <c r="AT158" s="165" t="s">
        <v>74</v>
      </c>
      <c r="AU158" s="165" t="s">
        <v>83</v>
      </c>
      <c r="AY158" s="164" t="s">
        <v>172</v>
      </c>
      <c r="BK158" s="166">
        <f>SUM(BK159:BK169)</f>
        <v>0</v>
      </c>
    </row>
    <row r="159" spans="2:65" s="1" customFormat="1" ht="25.5" customHeight="1">
      <c r="B159" s="36"/>
      <c r="C159" s="168" t="s">
        <v>234</v>
      </c>
      <c r="D159" s="168" t="s">
        <v>173</v>
      </c>
      <c r="E159" s="169" t="s">
        <v>310</v>
      </c>
      <c r="F159" s="264" t="s">
        <v>311</v>
      </c>
      <c r="G159" s="264"/>
      <c r="H159" s="264"/>
      <c r="I159" s="264"/>
      <c r="J159" s="170" t="s">
        <v>193</v>
      </c>
      <c r="K159" s="171">
        <v>8</v>
      </c>
      <c r="L159" s="265">
        <v>0</v>
      </c>
      <c r="M159" s="266"/>
      <c r="N159" s="267">
        <f>ROUND(L159*K159,3)</f>
        <v>0</v>
      </c>
      <c r="O159" s="267"/>
      <c r="P159" s="267"/>
      <c r="Q159" s="267"/>
      <c r="R159" s="38"/>
      <c r="T159" s="173" t="s">
        <v>21</v>
      </c>
      <c r="U159" s="45" t="s">
        <v>42</v>
      </c>
      <c r="V159" s="37"/>
      <c r="W159" s="174">
        <f>V159*K159</f>
        <v>0</v>
      </c>
      <c r="X159" s="174">
        <v>2.7855500000000002</v>
      </c>
      <c r="Y159" s="174">
        <f>X159*K159</f>
        <v>22.284400000000002</v>
      </c>
      <c r="Z159" s="174">
        <v>0</v>
      </c>
      <c r="AA159" s="175">
        <f>Z159*K159</f>
        <v>0</v>
      </c>
      <c r="AR159" s="20" t="s">
        <v>177</v>
      </c>
      <c r="AT159" s="20" t="s">
        <v>173</v>
      </c>
      <c r="AU159" s="20" t="s">
        <v>151</v>
      </c>
      <c r="AY159" s="20" t="s">
        <v>172</v>
      </c>
      <c r="BE159" s="111">
        <f>IF(U159="základná",N159,0)</f>
        <v>0</v>
      </c>
      <c r="BF159" s="111">
        <f>IF(U159="znížená",N159,0)</f>
        <v>0</v>
      </c>
      <c r="BG159" s="111">
        <f>IF(U159="zákl. prenesená",N159,0)</f>
        <v>0</v>
      </c>
      <c r="BH159" s="111">
        <f>IF(U159="zníž. prenesená",N159,0)</f>
        <v>0</v>
      </c>
      <c r="BI159" s="111">
        <f>IF(U159="nulová",N159,0)</f>
        <v>0</v>
      </c>
      <c r="BJ159" s="20" t="s">
        <v>151</v>
      </c>
      <c r="BK159" s="176">
        <f>ROUND(L159*K159,3)</f>
        <v>0</v>
      </c>
      <c r="BL159" s="20" t="s">
        <v>177</v>
      </c>
      <c r="BM159" s="20" t="s">
        <v>312</v>
      </c>
    </row>
    <row r="160" spans="2:65" s="10" customFormat="1" ht="51" customHeight="1">
      <c r="B160" s="177"/>
      <c r="C160" s="178"/>
      <c r="D160" s="178"/>
      <c r="E160" s="179" t="s">
        <v>21</v>
      </c>
      <c r="F160" s="268" t="s">
        <v>313</v>
      </c>
      <c r="G160" s="269"/>
      <c r="H160" s="269"/>
      <c r="I160" s="269"/>
      <c r="J160" s="178"/>
      <c r="K160" s="179" t="s">
        <v>21</v>
      </c>
      <c r="L160" s="178"/>
      <c r="M160" s="178"/>
      <c r="N160" s="178"/>
      <c r="O160" s="178"/>
      <c r="P160" s="178"/>
      <c r="Q160" s="178"/>
      <c r="R160" s="180"/>
      <c r="T160" s="181"/>
      <c r="U160" s="178"/>
      <c r="V160" s="178"/>
      <c r="W160" s="178"/>
      <c r="X160" s="178"/>
      <c r="Y160" s="178"/>
      <c r="Z160" s="178"/>
      <c r="AA160" s="182"/>
      <c r="AT160" s="183" t="s">
        <v>180</v>
      </c>
      <c r="AU160" s="183" t="s">
        <v>151</v>
      </c>
      <c r="AV160" s="10" t="s">
        <v>83</v>
      </c>
      <c r="AW160" s="10" t="s">
        <v>6</v>
      </c>
      <c r="AX160" s="10" t="s">
        <v>75</v>
      </c>
      <c r="AY160" s="183" t="s">
        <v>172</v>
      </c>
    </row>
    <row r="161" spans="2:65" s="10" customFormat="1" ht="16.5" customHeight="1">
      <c r="B161" s="177"/>
      <c r="C161" s="178"/>
      <c r="D161" s="178"/>
      <c r="E161" s="179" t="s">
        <v>21</v>
      </c>
      <c r="F161" s="270" t="s">
        <v>314</v>
      </c>
      <c r="G161" s="271"/>
      <c r="H161" s="271"/>
      <c r="I161" s="271"/>
      <c r="J161" s="178"/>
      <c r="K161" s="179" t="s">
        <v>21</v>
      </c>
      <c r="L161" s="178"/>
      <c r="M161" s="178"/>
      <c r="N161" s="178"/>
      <c r="O161" s="178"/>
      <c r="P161" s="178"/>
      <c r="Q161" s="178"/>
      <c r="R161" s="180"/>
      <c r="T161" s="181"/>
      <c r="U161" s="178"/>
      <c r="V161" s="178"/>
      <c r="W161" s="178"/>
      <c r="X161" s="178"/>
      <c r="Y161" s="178"/>
      <c r="Z161" s="178"/>
      <c r="AA161" s="182"/>
      <c r="AT161" s="183" t="s">
        <v>180</v>
      </c>
      <c r="AU161" s="183" t="s">
        <v>151</v>
      </c>
      <c r="AV161" s="10" t="s">
        <v>83</v>
      </c>
      <c r="AW161" s="10" t="s">
        <v>6</v>
      </c>
      <c r="AX161" s="10" t="s">
        <v>75</v>
      </c>
      <c r="AY161" s="183" t="s">
        <v>172</v>
      </c>
    </row>
    <row r="162" spans="2:65" s="11" customFormat="1" ht="16.5" customHeight="1">
      <c r="B162" s="184"/>
      <c r="C162" s="185"/>
      <c r="D162" s="185"/>
      <c r="E162" s="186" t="s">
        <v>21</v>
      </c>
      <c r="F162" s="272" t="s">
        <v>547</v>
      </c>
      <c r="G162" s="273"/>
      <c r="H162" s="273"/>
      <c r="I162" s="273"/>
      <c r="J162" s="185"/>
      <c r="K162" s="187">
        <v>8</v>
      </c>
      <c r="L162" s="185"/>
      <c r="M162" s="185"/>
      <c r="N162" s="185"/>
      <c r="O162" s="185"/>
      <c r="P162" s="185"/>
      <c r="Q162" s="185"/>
      <c r="R162" s="188"/>
      <c r="T162" s="189"/>
      <c r="U162" s="185"/>
      <c r="V162" s="185"/>
      <c r="W162" s="185"/>
      <c r="X162" s="185"/>
      <c r="Y162" s="185"/>
      <c r="Z162" s="185"/>
      <c r="AA162" s="190"/>
      <c r="AT162" s="191" t="s">
        <v>180</v>
      </c>
      <c r="AU162" s="191" t="s">
        <v>151</v>
      </c>
      <c r="AV162" s="11" t="s">
        <v>151</v>
      </c>
      <c r="AW162" s="11" t="s">
        <v>6</v>
      </c>
      <c r="AX162" s="11" t="s">
        <v>83</v>
      </c>
      <c r="AY162" s="191" t="s">
        <v>172</v>
      </c>
    </row>
    <row r="163" spans="2:65" s="1" customFormat="1" ht="25.5" customHeight="1">
      <c r="B163" s="36"/>
      <c r="C163" s="168" t="s">
        <v>240</v>
      </c>
      <c r="D163" s="168" t="s">
        <v>173</v>
      </c>
      <c r="E163" s="169" t="s">
        <v>316</v>
      </c>
      <c r="F163" s="264" t="s">
        <v>317</v>
      </c>
      <c r="G163" s="264"/>
      <c r="H163" s="264"/>
      <c r="I163" s="264"/>
      <c r="J163" s="170" t="s">
        <v>308</v>
      </c>
      <c r="K163" s="171">
        <v>1.21</v>
      </c>
      <c r="L163" s="265">
        <v>0</v>
      </c>
      <c r="M163" s="266"/>
      <c r="N163" s="267">
        <f>ROUND(L163*K163,3)</f>
        <v>0</v>
      </c>
      <c r="O163" s="267"/>
      <c r="P163" s="267"/>
      <c r="Q163" s="267"/>
      <c r="R163" s="38"/>
      <c r="T163" s="173" t="s">
        <v>21</v>
      </c>
      <c r="U163" s="45" t="s">
        <v>42</v>
      </c>
      <c r="V163" s="37"/>
      <c r="W163" s="174">
        <f>V163*K163</f>
        <v>0</v>
      </c>
      <c r="X163" s="174">
        <v>1.0370397</v>
      </c>
      <c r="Y163" s="174">
        <f>X163*K163</f>
        <v>1.2548180369999999</v>
      </c>
      <c r="Z163" s="174">
        <v>0</v>
      </c>
      <c r="AA163" s="175">
        <f>Z163*K163</f>
        <v>0</v>
      </c>
      <c r="AR163" s="20" t="s">
        <v>177</v>
      </c>
      <c r="AT163" s="20" t="s">
        <v>173</v>
      </c>
      <c r="AU163" s="20" t="s">
        <v>151</v>
      </c>
      <c r="AY163" s="20" t="s">
        <v>172</v>
      </c>
      <c r="BE163" s="111">
        <f>IF(U163="základná",N163,0)</f>
        <v>0</v>
      </c>
      <c r="BF163" s="111">
        <f>IF(U163="znížená",N163,0)</f>
        <v>0</v>
      </c>
      <c r="BG163" s="111">
        <f>IF(U163="zákl. prenesená",N163,0)</f>
        <v>0</v>
      </c>
      <c r="BH163" s="111">
        <f>IF(U163="zníž. prenesená",N163,0)</f>
        <v>0</v>
      </c>
      <c r="BI163" s="111">
        <f>IF(U163="nulová",N163,0)</f>
        <v>0</v>
      </c>
      <c r="BJ163" s="20" t="s">
        <v>151</v>
      </c>
      <c r="BK163" s="176">
        <f>ROUND(L163*K163,3)</f>
        <v>0</v>
      </c>
      <c r="BL163" s="20" t="s">
        <v>177</v>
      </c>
      <c r="BM163" s="20" t="s">
        <v>318</v>
      </c>
    </row>
    <row r="164" spans="2:65" s="1" customFormat="1" ht="25.5" customHeight="1">
      <c r="B164" s="36"/>
      <c r="C164" s="168" t="s">
        <v>246</v>
      </c>
      <c r="D164" s="168" t="s">
        <v>173</v>
      </c>
      <c r="E164" s="169" t="s">
        <v>319</v>
      </c>
      <c r="F164" s="264" t="s">
        <v>320</v>
      </c>
      <c r="G164" s="264"/>
      <c r="H164" s="264"/>
      <c r="I164" s="264"/>
      <c r="J164" s="170" t="s">
        <v>193</v>
      </c>
      <c r="K164" s="171">
        <v>4.5</v>
      </c>
      <c r="L164" s="265">
        <v>0</v>
      </c>
      <c r="M164" s="266"/>
      <c r="N164" s="267">
        <f>ROUND(L164*K164,3)</f>
        <v>0</v>
      </c>
      <c r="O164" s="267"/>
      <c r="P164" s="267"/>
      <c r="Q164" s="267"/>
      <c r="R164" s="38"/>
      <c r="T164" s="173" t="s">
        <v>21</v>
      </c>
      <c r="U164" s="45" t="s">
        <v>42</v>
      </c>
      <c r="V164" s="37"/>
      <c r="W164" s="174">
        <f>V164*K164</f>
        <v>0</v>
      </c>
      <c r="X164" s="174">
        <v>2.4065599999999998</v>
      </c>
      <c r="Y164" s="174">
        <f>X164*K164</f>
        <v>10.829519999999999</v>
      </c>
      <c r="Z164" s="174">
        <v>0</v>
      </c>
      <c r="AA164" s="175">
        <f>Z164*K164</f>
        <v>0</v>
      </c>
      <c r="AR164" s="20" t="s">
        <v>177</v>
      </c>
      <c r="AT164" s="20" t="s">
        <v>173</v>
      </c>
      <c r="AU164" s="20" t="s">
        <v>151</v>
      </c>
      <c r="AY164" s="20" t="s">
        <v>172</v>
      </c>
      <c r="BE164" s="111">
        <f>IF(U164="základná",N164,0)</f>
        <v>0</v>
      </c>
      <c r="BF164" s="111">
        <f>IF(U164="znížená",N164,0)</f>
        <v>0</v>
      </c>
      <c r="BG164" s="111">
        <f>IF(U164="zákl. prenesená",N164,0)</f>
        <v>0</v>
      </c>
      <c r="BH164" s="111">
        <f>IF(U164="zníž. prenesená",N164,0)</f>
        <v>0</v>
      </c>
      <c r="BI164" s="111">
        <f>IF(U164="nulová",N164,0)</f>
        <v>0</v>
      </c>
      <c r="BJ164" s="20" t="s">
        <v>151</v>
      </c>
      <c r="BK164" s="176">
        <f>ROUND(L164*K164,3)</f>
        <v>0</v>
      </c>
      <c r="BL164" s="20" t="s">
        <v>177</v>
      </c>
      <c r="BM164" s="20" t="s">
        <v>321</v>
      </c>
    </row>
    <row r="165" spans="2:65" s="10" customFormat="1" ht="38.25" customHeight="1">
      <c r="B165" s="177"/>
      <c r="C165" s="178"/>
      <c r="D165" s="178"/>
      <c r="E165" s="179" t="s">
        <v>21</v>
      </c>
      <c r="F165" s="268" t="s">
        <v>548</v>
      </c>
      <c r="G165" s="269"/>
      <c r="H165" s="269"/>
      <c r="I165" s="269"/>
      <c r="J165" s="178"/>
      <c r="K165" s="179" t="s">
        <v>21</v>
      </c>
      <c r="L165" s="178"/>
      <c r="M165" s="178"/>
      <c r="N165" s="178"/>
      <c r="O165" s="178"/>
      <c r="P165" s="178"/>
      <c r="Q165" s="178"/>
      <c r="R165" s="180"/>
      <c r="T165" s="181"/>
      <c r="U165" s="178"/>
      <c r="V165" s="178"/>
      <c r="W165" s="178"/>
      <c r="X165" s="178"/>
      <c r="Y165" s="178"/>
      <c r="Z165" s="178"/>
      <c r="AA165" s="182"/>
      <c r="AT165" s="183" t="s">
        <v>180</v>
      </c>
      <c r="AU165" s="183" t="s">
        <v>151</v>
      </c>
      <c r="AV165" s="10" t="s">
        <v>83</v>
      </c>
      <c r="AW165" s="10" t="s">
        <v>6</v>
      </c>
      <c r="AX165" s="10" t="s">
        <v>75</v>
      </c>
      <c r="AY165" s="183" t="s">
        <v>172</v>
      </c>
    </row>
    <row r="166" spans="2:65" s="11" customFormat="1" ht="16.5" customHeight="1">
      <c r="B166" s="184"/>
      <c r="C166" s="185"/>
      <c r="D166" s="185"/>
      <c r="E166" s="186" t="s">
        <v>21</v>
      </c>
      <c r="F166" s="272" t="s">
        <v>215</v>
      </c>
      <c r="G166" s="273"/>
      <c r="H166" s="273"/>
      <c r="I166" s="273"/>
      <c r="J166" s="185"/>
      <c r="K166" s="187">
        <v>4.5</v>
      </c>
      <c r="L166" s="185"/>
      <c r="M166" s="185"/>
      <c r="N166" s="185"/>
      <c r="O166" s="185"/>
      <c r="P166" s="185"/>
      <c r="Q166" s="185"/>
      <c r="R166" s="188"/>
      <c r="T166" s="189"/>
      <c r="U166" s="185"/>
      <c r="V166" s="185"/>
      <c r="W166" s="185"/>
      <c r="X166" s="185"/>
      <c r="Y166" s="185"/>
      <c r="Z166" s="185"/>
      <c r="AA166" s="190"/>
      <c r="AT166" s="191" t="s">
        <v>180</v>
      </c>
      <c r="AU166" s="191" t="s">
        <v>151</v>
      </c>
      <c r="AV166" s="11" t="s">
        <v>151</v>
      </c>
      <c r="AW166" s="11" t="s">
        <v>6</v>
      </c>
      <c r="AX166" s="11" t="s">
        <v>83</v>
      </c>
      <c r="AY166" s="191" t="s">
        <v>172</v>
      </c>
    </row>
    <row r="167" spans="2:65" s="1" customFormat="1" ht="38.25" customHeight="1">
      <c r="B167" s="36"/>
      <c r="C167" s="168" t="s">
        <v>253</v>
      </c>
      <c r="D167" s="168" t="s">
        <v>173</v>
      </c>
      <c r="E167" s="169" t="s">
        <v>549</v>
      </c>
      <c r="F167" s="264" t="s">
        <v>328</v>
      </c>
      <c r="G167" s="264"/>
      <c r="H167" s="264"/>
      <c r="I167" s="264"/>
      <c r="J167" s="170" t="s">
        <v>308</v>
      </c>
      <c r="K167" s="171">
        <v>0.17</v>
      </c>
      <c r="L167" s="265">
        <v>0</v>
      </c>
      <c r="M167" s="266"/>
      <c r="N167" s="267">
        <f>ROUND(L167*K167,3)</f>
        <v>0</v>
      </c>
      <c r="O167" s="267"/>
      <c r="P167" s="267"/>
      <c r="Q167" s="267"/>
      <c r="R167" s="38"/>
      <c r="T167" s="173" t="s">
        <v>21</v>
      </c>
      <c r="U167" s="45" t="s">
        <v>42</v>
      </c>
      <c r="V167" s="37"/>
      <c r="W167" s="174">
        <f>V167*K167</f>
        <v>0</v>
      </c>
      <c r="X167" s="174">
        <v>1.0505</v>
      </c>
      <c r="Y167" s="174">
        <f>X167*K167</f>
        <v>0.17858500000000002</v>
      </c>
      <c r="Z167" s="174">
        <v>0</v>
      </c>
      <c r="AA167" s="175">
        <f>Z167*K167</f>
        <v>0</v>
      </c>
      <c r="AR167" s="20" t="s">
        <v>177</v>
      </c>
      <c r="AT167" s="20" t="s">
        <v>173</v>
      </c>
      <c r="AU167" s="20" t="s">
        <v>151</v>
      </c>
      <c r="AY167" s="20" t="s">
        <v>172</v>
      </c>
      <c r="BE167" s="111">
        <f>IF(U167="základná",N167,0)</f>
        <v>0</v>
      </c>
      <c r="BF167" s="111">
        <f>IF(U167="znížená",N167,0)</f>
        <v>0</v>
      </c>
      <c r="BG167" s="111">
        <f>IF(U167="zákl. prenesená",N167,0)</f>
        <v>0</v>
      </c>
      <c r="BH167" s="111">
        <f>IF(U167="zníž. prenesená",N167,0)</f>
        <v>0</v>
      </c>
      <c r="BI167" s="111">
        <f>IF(U167="nulová",N167,0)</f>
        <v>0</v>
      </c>
      <c r="BJ167" s="20" t="s">
        <v>151</v>
      </c>
      <c r="BK167" s="176">
        <f>ROUND(L167*K167,3)</f>
        <v>0</v>
      </c>
      <c r="BL167" s="20" t="s">
        <v>177</v>
      </c>
      <c r="BM167" s="20" t="s">
        <v>329</v>
      </c>
    </row>
    <row r="168" spans="2:65" s="10" customFormat="1" ht="16.5" customHeight="1">
      <c r="B168" s="177"/>
      <c r="C168" s="178"/>
      <c r="D168" s="178"/>
      <c r="E168" s="179" t="s">
        <v>21</v>
      </c>
      <c r="F168" s="268" t="s">
        <v>330</v>
      </c>
      <c r="G168" s="269"/>
      <c r="H168" s="269"/>
      <c r="I168" s="269"/>
      <c r="J168" s="178"/>
      <c r="K168" s="179" t="s">
        <v>21</v>
      </c>
      <c r="L168" s="178"/>
      <c r="M168" s="178"/>
      <c r="N168" s="178"/>
      <c r="O168" s="178"/>
      <c r="P168" s="178"/>
      <c r="Q168" s="178"/>
      <c r="R168" s="180"/>
      <c r="T168" s="181"/>
      <c r="U168" s="178"/>
      <c r="V168" s="178"/>
      <c r="W168" s="178"/>
      <c r="X168" s="178"/>
      <c r="Y168" s="178"/>
      <c r="Z168" s="178"/>
      <c r="AA168" s="182"/>
      <c r="AT168" s="183" t="s">
        <v>180</v>
      </c>
      <c r="AU168" s="183" t="s">
        <v>151</v>
      </c>
      <c r="AV168" s="10" t="s">
        <v>83</v>
      </c>
      <c r="AW168" s="10" t="s">
        <v>6</v>
      </c>
      <c r="AX168" s="10" t="s">
        <v>75</v>
      </c>
      <c r="AY168" s="183" t="s">
        <v>172</v>
      </c>
    </row>
    <row r="169" spans="2:65" s="11" customFormat="1" ht="16.5" customHeight="1">
      <c r="B169" s="184"/>
      <c r="C169" s="185"/>
      <c r="D169" s="185"/>
      <c r="E169" s="186" t="s">
        <v>21</v>
      </c>
      <c r="F169" s="272" t="s">
        <v>550</v>
      </c>
      <c r="G169" s="273"/>
      <c r="H169" s="273"/>
      <c r="I169" s="273"/>
      <c r="J169" s="185"/>
      <c r="K169" s="187">
        <v>0.17</v>
      </c>
      <c r="L169" s="185"/>
      <c r="M169" s="185"/>
      <c r="N169" s="185"/>
      <c r="O169" s="185"/>
      <c r="P169" s="185"/>
      <c r="Q169" s="185"/>
      <c r="R169" s="188"/>
      <c r="T169" s="189"/>
      <c r="U169" s="185"/>
      <c r="V169" s="185"/>
      <c r="W169" s="185"/>
      <c r="X169" s="185"/>
      <c r="Y169" s="185"/>
      <c r="Z169" s="185"/>
      <c r="AA169" s="190"/>
      <c r="AT169" s="191" t="s">
        <v>180</v>
      </c>
      <c r="AU169" s="191" t="s">
        <v>151</v>
      </c>
      <c r="AV169" s="11" t="s">
        <v>151</v>
      </c>
      <c r="AW169" s="11" t="s">
        <v>6</v>
      </c>
      <c r="AX169" s="11" t="s">
        <v>83</v>
      </c>
      <c r="AY169" s="191" t="s">
        <v>172</v>
      </c>
    </row>
    <row r="170" spans="2:65" s="9" customFormat="1" ht="29.85" customHeight="1">
      <c r="B170" s="157"/>
      <c r="C170" s="158"/>
      <c r="D170" s="167" t="s">
        <v>143</v>
      </c>
      <c r="E170" s="167"/>
      <c r="F170" s="167"/>
      <c r="G170" s="167"/>
      <c r="H170" s="167"/>
      <c r="I170" s="167"/>
      <c r="J170" s="167"/>
      <c r="K170" s="167"/>
      <c r="L170" s="167"/>
      <c r="M170" s="167"/>
      <c r="N170" s="280">
        <f>BK170</f>
        <v>0</v>
      </c>
      <c r="O170" s="281"/>
      <c r="P170" s="281"/>
      <c r="Q170" s="281"/>
      <c r="R170" s="160"/>
      <c r="T170" s="161"/>
      <c r="U170" s="158"/>
      <c r="V170" s="158"/>
      <c r="W170" s="162">
        <f>SUM(W171:W173)</f>
        <v>0</v>
      </c>
      <c r="X170" s="158"/>
      <c r="Y170" s="162">
        <f>SUM(Y171:Y173)</f>
        <v>3.1119000000000001E-2</v>
      </c>
      <c r="Z170" s="158"/>
      <c r="AA170" s="163">
        <f>SUM(AA171:AA173)</f>
        <v>0</v>
      </c>
      <c r="AR170" s="164" t="s">
        <v>83</v>
      </c>
      <c r="AT170" s="165" t="s">
        <v>74</v>
      </c>
      <c r="AU170" s="165" t="s">
        <v>83</v>
      </c>
      <c r="AY170" s="164" t="s">
        <v>172</v>
      </c>
      <c r="BK170" s="166">
        <f>SUM(BK171:BK173)</f>
        <v>0</v>
      </c>
    </row>
    <row r="171" spans="2:65" s="1" customFormat="1" ht="16.5" customHeight="1">
      <c r="B171" s="36"/>
      <c r="C171" s="168" t="s">
        <v>258</v>
      </c>
      <c r="D171" s="168" t="s">
        <v>173</v>
      </c>
      <c r="E171" s="169" t="s">
        <v>332</v>
      </c>
      <c r="F171" s="264" t="s">
        <v>333</v>
      </c>
      <c r="G171" s="264"/>
      <c r="H171" s="264"/>
      <c r="I171" s="264"/>
      <c r="J171" s="170" t="s">
        <v>193</v>
      </c>
      <c r="K171" s="171">
        <v>0.3</v>
      </c>
      <c r="L171" s="265">
        <v>0</v>
      </c>
      <c r="M171" s="266"/>
      <c r="N171" s="267">
        <f>ROUND(L171*K171,3)</f>
        <v>0</v>
      </c>
      <c r="O171" s="267"/>
      <c r="P171" s="267"/>
      <c r="Q171" s="267"/>
      <c r="R171" s="38"/>
      <c r="T171" s="173" t="s">
        <v>21</v>
      </c>
      <c r="U171" s="45" t="s">
        <v>42</v>
      </c>
      <c r="V171" s="37"/>
      <c r="W171" s="174">
        <f>V171*K171</f>
        <v>0</v>
      </c>
      <c r="X171" s="174">
        <v>0.10373</v>
      </c>
      <c r="Y171" s="174">
        <f>X171*K171</f>
        <v>3.1119000000000001E-2</v>
      </c>
      <c r="Z171" s="174">
        <v>0</v>
      </c>
      <c r="AA171" s="175">
        <f>Z171*K171</f>
        <v>0</v>
      </c>
      <c r="AR171" s="20" t="s">
        <v>177</v>
      </c>
      <c r="AT171" s="20" t="s">
        <v>173</v>
      </c>
      <c r="AU171" s="20" t="s">
        <v>151</v>
      </c>
      <c r="AY171" s="20" t="s">
        <v>172</v>
      </c>
      <c r="BE171" s="111">
        <f>IF(U171="základná",N171,0)</f>
        <v>0</v>
      </c>
      <c r="BF171" s="111">
        <f>IF(U171="znížená",N171,0)</f>
        <v>0</v>
      </c>
      <c r="BG171" s="111">
        <f>IF(U171="zákl. prenesená",N171,0)</f>
        <v>0</v>
      </c>
      <c r="BH171" s="111">
        <f>IF(U171="zníž. prenesená",N171,0)</f>
        <v>0</v>
      </c>
      <c r="BI171" s="111">
        <f>IF(U171="nulová",N171,0)</f>
        <v>0</v>
      </c>
      <c r="BJ171" s="20" t="s">
        <v>151</v>
      </c>
      <c r="BK171" s="176">
        <f>ROUND(L171*K171,3)</f>
        <v>0</v>
      </c>
      <c r="BL171" s="20" t="s">
        <v>177</v>
      </c>
      <c r="BM171" s="20" t="s">
        <v>334</v>
      </c>
    </row>
    <row r="172" spans="2:65" s="10" customFormat="1" ht="25.5" customHeight="1">
      <c r="B172" s="177"/>
      <c r="C172" s="178"/>
      <c r="D172" s="178"/>
      <c r="E172" s="179" t="s">
        <v>21</v>
      </c>
      <c r="F172" s="268" t="s">
        <v>335</v>
      </c>
      <c r="G172" s="269"/>
      <c r="H172" s="269"/>
      <c r="I172" s="269"/>
      <c r="J172" s="178"/>
      <c r="K172" s="179" t="s">
        <v>21</v>
      </c>
      <c r="L172" s="178"/>
      <c r="M172" s="178"/>
      <c r="N172" s="178"/>
      <c r="O172" s="178"/>
      <c r="P172" s="178"/>
      <c r="Q172" s="178"/>
      <c r="R172" s="180"/>
      <c r="T172" s="181"/>
      <c r="U172" s="178"/>
      <c r="V172" s="178"/>
      <c r="W172" s="178"/>
      <c r="X172" s="178"/>
      <c r="Y172" s="178"/>
      <c r="Z172" s="178"/>
      <c r="AA172" s="182"/>
      <c r="AT172" s="183" t="s">
        <v>180</v>
      </c>
      <c r="AU172" s="183" t="s">
        <v>151</v>
      </c>
      <c r="AV172" s="10" t="s">
        <v>83</v>
      </c>
      <c r="AW172" s="10" t="s">
        <v>6</v>
      </c>
      <c r="AX172" s="10" t="s">
        <v>75</v>
      </c>
      <c r="AY172" s="183" t="s">
        <v>172</v>
      </c>
    </row>
    <row r="173" spans="2:65" s="11" customFormat="1" ht="16.5" customHeight="1">
      <c r="B173" s="184"/>
      <c r="C173" s="185"/>
      <c r="D173" s="185"/>
      <c r="E173" s="186" t="s">
        <v>21</v>
      </c>
      <c r="F173" s="272" t="s">
        <v>278</v>
      </c>
      <c r="G173" s="273"/>
      <c r="H173" s="273"/>
      <c r="I173" s="273"/>
      <c r="J173" s="185"/>
      <c r="K173" s="187">
        <v>0.3</v>
      </c>
      <c r="L173" s="185"/>
      <c r="M173" s="185"/>
      <c r="N173" s="185"/>
      <c r="O173" s="185"/>
      <c r="P173" s="185"/>
      <c r="Q173" s="185"/>
      <c r="R173" s="188"/>
      <c r="T173" s="189"/>
      <c r="U173" s="185"/>
      <c r="V173" s="185"/>
      <c r="W173" s="185"/>
      <c r="X173" s="185"/>
      <c r="Y173" s="185"/>
      <c r="Z173" s="185"/>
      <c r="AA173" s="190"/>
      <c r="AT173" s="191" t="s">
        <v>180</v>
      </c>
      <c r="AU173" s="191" t="s">
        <v>151</v>
      </c>
      <c r="AV173" s="11" t="s">
        <v>151</v>
      </c>
      <c r="AW173" s="11" t="s">
        <v>6</v>
      </c>
      <c r="AX173" s="11" t="s">
        <v>83</v>
      </c>
      <c r="AY173" s="191" t="s">
        <v>172</v>
      </c>
    </row>
    <row r="174" spans="2:65" s="9" customFormat="1" ht="29.85" customHeight="1">
      <c r="B174" s="157"/>
      <c r="C174" s="158"/>
      <c r="D174" s="167" t="s">
        <v>144</v>
      </c>
      <c r="E174" s="167"/>
      <c r="F174" s="167"/>
      <c r="G174" s="167"/>
      <c r="H174" s="167"/>
      <c r="I174" s="167"/>
      <c r="J174" s="167"/>
      <c r="K174" s="167"/>
      <c r="L174" s="167"/>
      <c r="M174" s="167"/>
      <c r="N174" s="280">
        <f>BK174</f>
        <v>0</v>
      </c>
      <c r="O174" s="281"/>
      <c r="P174" s="281"/>
      <c r="Q174" s="281"/>
      <c r="R174" s="160"/>
      <c r="T174" s="161"/>
      <c r="U174" s="158"/>
      <c r="V174" s="158"/>
      <c r="W174" s="162">
        <f>SUM(W175:W185)</f>
        <v>0</v>
      </c>
      <c r="X174" s="158"/>
      <c r="Y174" s="162">
        <f>SUM(Y175:Y185)</f>
        <v>3.3787739999999999</v>
      </c>
      <c r="Z174" s="158"/>
      <c r="AA174" s="163">
        <f>SUM(AA175:AA185)</f>
        <v>0</v>
      </c>
      <c r="AR174" s="164" t="s">
        <v>83</v>
      </c>
      <c r="AT174" s="165" t="s">
        <v>74</v>
      </c>
      <c r="AU174" s="165" t="s">
        <v>83</v>
      </c>
      <c r="AY174" s="164" t="s">
        <v>172</v>
      </c>
      <c r="BK174" s="166">
        <f>SUM(BK175:BK185)</f>
        <v>0</v>
      </c>
    </row>
    <row r="175" spans="2:65" s="1" customFormat="1" ht="16.5" customHeight="1">
      <c r="B175" s="36"/>
      <c r="C175" s="168" t="s">
        <v>263</v>
      </c>
      <c r="D175" s="168" t="s">
        <v>173</v>
      </c>
      <c r="E175" s="169" t="s">
        <v>336</v>
      </c>
      <c r="F175" s="264" t="s">
        <v>337</v>
      </c>
      <c r="G175" s="264"/>
      <c r="H175" s="264"/>
      <c r="I175" s="264"/>
      <c r="J175" s="170" t="s">
        <v>176</v>
      </c>
      <c r="K175" s="171">
        <v>8.4</v>
      </c>
      <c r="L175" s="265">
        <v>0</v>
      </c>
      <c r="M175" s="266"/>
      <c r="N175" s="267">
        <f>ROUND(L175*K175,3)</f>
        <v>0</v>
      </c>
      <c r="O175" s="267"/>
      <c r="P175" s="267"/>
      <c r="Q175" s="267"/>
      <c r="R175" s="38"/>
      <c r="T175" s="173" t="s">
        <v>21</v>
      </c>
      <c r="U175" s="45" t="s">
        <v>42</v>
      </c>
      <c r="V175" s="37"/>
      <c r="W175" s="174">
        <f>V175*K175</f>
        <v>0</v>
      </c>
      <c r="X175" s="174">
        <v>3.7859999999999998E-2</v>
      </c>
      <c r="Y175" s="174">
        <f>X175*K175</f>
        <v>0.31802399999999997</v>
      </c>
      <c r="Z175" s="174">
        <v>0</v>
      </c>
      <c r="AA175" s="175">
        <f>Z175*K175</f>
        <v>0</v>
      </c>
      <c r="AR175" s="20" t="s">
        <v>177</v>
      </c>
      <c r="AT175" s="20" t="s">
        <v>173</v>
      </c>
      <c r="AU175" s="20" t="s">
        <v>151</v>
      </c>
      <c r="AY175" s="20" t="s">
        <v>172</v>
      </c>
      <c r="BE175" s="111">
        <f>IF(U175="základná",N175,0)</f>
        <v>0</v>
      </c>
      <c r="BF175" s="111">
        <f>IF(U175="znížená",N175,0)</f>
        <v>0</v>
      </c>
      <c r="BG175" s="111">
        <f>IF(U175="zákl. prenesená",N175,0)</f>
        <v>0</v>
      </c>
      <c r="BH175" s="111">
        <f>IF(U175="zníž. prenesená",N175,0)</f>
        <v>0</v>
      </c>
      <c r="BI175" s="111">
        <f>IF(U175="nulová",N175,0)</f>
        <v>0</v>
      </c>
      <c r="BJ175" s="20" t="s">
        <v>151</v>
      </c>
      <c r="BK175" s="176">
        <f>ROUND(L175*K175,3)</f>
        <v>0</v>
      </c>
      <c r="BL175" s="20" t="s">
        <v>177</v>
      </c>
      <c r="BM175" s="20" t="s">
        <v>338</v>
      </c>
    </row>
    <row r="176" spans="2:65" s="10" customFormat="1" ht="25.5" customHeight="1">
      <c r="B176" s="177"/>
      <c r="C176" s="178"/>
      <c r="D176" s="178"/>
      <c r="E176" s="179" t="s">
        <v>21</v>
      </c>
      <c r="F176" s="268" t="s">
        <v>339</v>
      </c>
      <c r="G176" s="269"/>
      <c r="H176" s="269"/>
      <c r="I176" s="269"/>
      <c r="J176" s="178"/>
      <c r="K176" s="179" t="s">
        <v>21</v>
      </c>
      <c r="L176" s="178"/>
      <c r="M176" s="178"/>
      <c r="N176" s="178"/>
      <c r="O176" s="178"/>
      <c r="P176" s="178"/>
      <c r="Q176" s="178"/>
      <c r="R176" s="180"/>
      <c r="T176" s="181"/>
      <c r="U176" s="178"/>
      <c r="V176" s="178"/>
      <c r="W176" s="178"/>
      <c r="X176" s="178"/>
      <c r="Y176" s="178"/>
      <c r="Z176" s="178"/>
      <c r="AA176" s="182"/>
      <c r="AT176" s="183" t="s">
        <v>180</v>
      </c>
      <c r="AU176" s="183" t="s">
        <v>151</v>
      </c>
      <c r="AV176" s="10" t="s">
        <v>83</v>
      </c>
      <c r="AW176" s="10" t="s">
        <v>6</v>
      </c>
      <c r="AX176" s="10" t="s">
        <v>75</v>
      </c>
      <c r="AY176" s="183" t="s">
        <v>172</v>
      </c>
    </row>
    <row r="177" spans="2:65" s="11" customFormat="1" ht="16.5" customHeight="1">
      <c r="B177" s="184"/>
      <c r="C177" s="185"/>
      <c r="D177" s="185"/>
      <c r="E177" s="186" t="s">
        <v>21</v>
      </c>
      <c r="F177" s="272" t="s">
        <v>551</v>
      </c>
      <c r="G177" s="273"/>
      <c r="H177" s="273"/>
      <c r="I177" s="273"/>
      <c r="J177" s="185"/>
      <c r="K177" s="187">
        <v>8.4</v>
      </c>
      <c r="L177" s="185"/>
      <c r="M177" s="185"/>
      <c r="N177" s="185"/>
      <c r="O177" s="185"/>
      <c r="P177" s="185"/>
      <c r="Q177" s="185"/>
      <c r="R177" s="188"/>
      <c r="T177" s="189"/>
      <c r="U177" s="185"/>
      <c r="V177" s="185"/>
      <c r="W177" s="185"/>
      <c r="X177" s="185"/>
      <c r="Y177" s="185"/>
      <c r="Z177" s="185"/>
      <c r="AA177" s="190"/>
      <c r="AT177" s="191" t="s">
        <v>180</v>
      </c>
      <c r="AU177" s="191" t="s">
        <v>151</v>
      </c>
      <c r="AV177" s="11" t="s">
        <v>151</v>
      </c>
      <c r="AW177" s="11" t="s">
        <v>6</v>
      </c>
      <c r="AX177" s="11" t="s">
        <v>83</v>
      </c>
      <c r="AY177" s="191" t="s">
        <v>172</v>
      </c>
    </row>
    <row r="178" spans="2:65" s="1" customFormat="1" ht="25.5" customHeight="1">
      <c r="B178" s="36"/>
      <c r="C178" s="168" t="s">
        <v>341</v>
      </c>
      <c r="D178" s="168" t="s">
        <v>173</v>
      </c>
      <c r="E178" s="169" t="s">
        <v>197</v>
      </c>
      <c r="F178" s="264" t="s">
        <v>198</v>
      </c>
      <c r="G178" s="264"/>
      <c r="H178" s="264"/>
      <c r="I178" s="264"/>
      <c r="J178" s="170" t="s">
        <v>176</v>
      </c>
      <c r="K178" s="171">
        <v>23.8</v>
      </c>
      <c r="L178" s="265">
        <v>0</v>
      </c>
      <c r="M178" s="266"/>
      <c r="N178" s="267">
        <f>ROUND(L178*K178,3)</f>
        <v>0</v>
      </c>
      <c r="O178" s="267"/>
      <c r="P178" s="267"/>
      <c r="Q178" s="267"/>
      <c r="R178" s="38"/>
      <c r="T178" s="173" t="s">
        <v>21</v>
      </c>
      <c r="U178" s="45" t="s">
        <v>42</v>
      </c>
      <c r="V178" s="37"/>
      <c r="W178" s="174">
        <f>V178*K178</f>
        <v>0</v>
      </c>
      <c r="X178" s="174">
        <v>8.2500000000000004E-2</v>
      </c>
      <c r="Y178" s="174">
        <f>X178*K178</f>
        <v>1.9635000000000002</v>
      </c>
      <c r="Z178" s="174">
        <v>0</v>
      </c>
      <c r="AA178" s="175">
        <f>Z178*K178</f>
        <v>0</v>
      </c>
      <c r="AR178" s="20" t="s">
        <v>177</v>
      </c>
      <c r="AT178" s="20" t="s">
        <v>173</v>
      </c>
      <c r="AU178" s="20" t="s">
        <v>151</v>
      </c>
      <c r="AY178" s="20" t="s">
        <v>172</v>
      </c>
      <c r="BE178" s="111">
        <f>IF(U178="základná",N178,0)</f>
        <v>0</v>
      </c>
      <c r="BF178" s="111">
        <f>IF(U178="znížená",N178,0)</f>
        <v>0</v>
      </c>
      <c r="BG178" s="111">
        <f>IF(U178="zákl. prenesená",N178,0)</f>
        <v>0</v>
      </c>
      <c r="BH178" s="111">
        <f>IF(U178="zníž. prenesená",N178,0)</f>
        <v>0</v>
      </c>
      <c r="BI178" s="111">
        <f>IF(U178="nulová",N178,0)</f>
        <v>0</v>
      </c>
      <c r="BJ178" s="20" t="s">
        <v>151</v>
      </c>
      <c r="BK178" s="176">
        <f>ROUND(L178*K178,3)</f>
        <v>0</v>
      </c>
      <c r="BL178" s="20" t="s">
        <v>177</v>
      </c>
      <c r="BM178" s="20" t="s">
        <v>199</v>
      </c>
    </row>
    <row r="179" spans="2:65" s="10" customFormat="1" ht="38.25" customHeight="1">
      <c r="B179" s="177"/>
      <c r="C179" s="178"/>
      <c r="D179" s="178"/>
      <c r="E179" s="179" t="s">
        <v>21</v>
      </c>
      <c r="F179" s="268" t="s">
        <v>200</v>
      </c>
      <c r="G179" s="269"/>
      <c r="H179" s="269"/>
      <c r="I179" s="269"/>
      <c r="J179" s="178"/>
      <c r="K179" s="179" t="s">
        <v>21</v>
      </c>
      <c r="L179" s="178"/>
      <c r="M179" s="178"/>
      <c r="N179" s="178"/>
      <c r="O179" s="178"/>
      <c r="P179" s="178"/>
      <c r="Q179" s="178"/>
      <c r="R179" s="180"/>
      <c r="T179" s="181"/>
      <c r="U179" s="178"/>
      <c r="V179" s="178"/>
      <c r="W179" s="178"/>
      <c r="X179" s="178"/>
      <c r="Y179" s="178"/>
      <c r="Z179" s="178"/>
      <c r="AA179" s="182"/>
      <c r="AT179" s="183" t="s">
        <v>180</v>
      </c>
      <c r="AU179" s="183" t="s">
        <v>151</v>
      </c>
      <c r="AV179" s="10" t="s">
        <v>83</v>
      </c>
      <c r="AW179" s="10" t="s">
        <v>6</v>
      </c>
      <c r="AX179" s="10" t="s">
        <v>75</v>
      </c>
      <c r="AY179" s="183" t="s">
        <v>172</v>
      </c>
    </row>
    <row r="180" spans="2:65" s="10" customFormat="1" ht="25.5" customHeight="1">
      <c r="B180" s="177"/>
      <c r="C180" s="178"/>
      <c r="D180" s="178"/>
      <c r="E180" s="179" t="s">
        <v>21</v>
      </c>
      <c r="F180" s="270" t="s">
        <v>201</v>
      </c>
      <c r="G180" s="271"/>
      <c r="H180" s="271"/>
      <c r="I180" s="271"/>
      <c r="J180" s="178"/>
      <c r="K180" s="179" t="s">
        <v>21</v>
      </c>
      <c r="L180" s="178"/>
      <c r="M180" s="178"/>
      <c r="N180" s="178"/>
      <c r="O180" s="178"/>
      <c r="P180" s="178"/>
      <c r="Q180" s="178"/>
      <c r="R180" s="180"/>
      <c r="T180" s="181"/>
      <c r="U180" s="178"/>
      <c r="V180" s="178"/>
      <c r="W180" s="178"/>
      <c r="X180" s="178"/>
      <c r="Y180" s="178"/>
      <c r="Z180" s="178"/>
      <c r="AA180" s="182"/>
      <c r="AT180" s="183" t="s">
        <v>180</v>
      </c>
      <c r="AU180" s="183" t="s">
        <v>151</v>
      </c>
      <c r="AV180" s="10" t="s">
        <v>83</v>
      </c>
      <c r="AW180" s="10" t="s">
        <v>6</v>
      </c>
      <c r="AX180" s="10" t="s">
        <v>75</v>
      </c>
      <c r="AY180" s="183" t="s">
        <v>172</v>
      </c>
    </row>
    <row r="181" spans="2:65" s="11" customFormat="1" ht="16.5" customHeight="1">
      <c r="B181" s="184"/>
      <c r="C181" s="185"/>
      <c r="D181" s="185"/>
      <c r="E181" s="186" t="s">
        <v>21</v>
      </c>
      <c r="F181" s="272" t="s">
        <v>552</v>
      </c>
      <c r="G181" s="273"/>
      <c r="H181" s="273"/>
      <c r="I181" s="273"/>
      <c r="J181" s="185"/>
      <c r="K181" s="187">
        <v>23.8</v>
      </c>
      <c r="L181" s="185"/>
      <c r="M181" s="185"/>
      <c r="N181" s="185"/>
      <c r="O181" s="185"/>
      <c r="P181" s="185"/>
      <c r="Q181" s="185"/>
      <c r="R181" s="188"/>
      <c r="T181" s="189"/>
      <c r="U181" s="185"/>
      <c r="V181" s="185"/>
      <c r="W181" s="185"/>
      <c r="X181" s="185"/>
      <c r="Y181" s="185"/>
      <c r="Z181" s="185"/>
      <c r="AA181" s="190"/>
      <c r="AT181" s="191" t="s">
        <v>180</v>
      </c>
      <c r="AU181" s="191" t="s">
        <v>151</v>
      </c>
      <c r="AV181" s="11" t="s">
        <v>151</v>
      </c>
      <c r="AW181" s="11" t="s">
        <v>6</v>
      </c>
      <c r="AX181" s="11" t="s">
        <v>83</v>
      </c>
      <c r="AY181" s="191" t="s">
        <v>172</v>
      </c>
    </row>
    <row r="182" spans="2:65" s="1" customFormat="1" ht="25.5" customHeight="1">
      <c r="B182" s="36"/>
      <c r="C182" s="168" t="s">
        <v>343</v>
      </c>
      <c r="D182" s="168" t="s">
        <v>173</v>
      </c>
      <c r="E182" s="169" t="s">
        <v>204</v>
      </c>
      <c r="F182" s="264" t="s">
        <v>205</v>
      </c>
      <c r="G182" s="264"/>
      <c r="H182" s="264"/>
      <c r="I182" s="264"/>
      <c r="J182" s="170" t="s">
        <v>176</v>
      </c>
      <c r="K182" s="171">
        <v>13.3</v>
      </c>
      <c r="L182" s="265">
        <v>0</v>
      </c>
      <c r="M182" s="266"/>
      <c r="N182" s="267">
        <f>ROUND(L182*K182,3)</f>
        <v>0</v>
      </c>
      <c r="O182" s="267"/>
      <c r="P182" s="267"/>
      <c r="Q182" s="267"/>
      <c r="R182" s="38"/>
      <c r="T182" s="173" t="s">
        <v>21</v>
      </c>
      <c r="U182" s="45" t="s">
        <v>42</v>
      </c>
      <c r="V182" s="37"/>
      <c r="W182" s="174">
        <f>V182*K182</f>
        <v>0</v>
      </c>
      <c r="X182" s="174">
        <v>8.2500000000000004E-2</v>
      </c>
      <c r="Y182" s="174">
        <f>X182*K182</f>
        <v>1.0972500000000001</v>
      </c>
      <c r="Z182" s="174">
        <v>0</v>
      </c>
      <c r="AA182" s="175">
        <f>Z182*K182</f>
        <v>0</v>
      </c>
      <c r="AR182" s="20" t="s">
        <v>177</v>
      </c>
      <c r="AT182" s="20" t="s">
        <v>173</v>
      </c>
      <c r="AU182" s="20" t="s">
        <v>151</v>
      </c>
      <c r="AY182" s="20" t="s">
        <v>172</v>
      </c>
      <c r="BE182" s="111">
        <f>IF(U182="základná",N182,0)</f>
        <v>0</v>
      </c>
      <c r="BF182" s="111">
        <f>IF(U182="znížená",N182,0)</f>
        <v>0</v>
      </c>
      <c r="BG182" s="111">
        <f>IF(U182="zákl. prenesená",N182,0)</f>
        <v>0</v>
      </c>
      <c r="BH182" s="111">
        <f>IF(U182="zníž. prenesená",N182,0)</f>
        <v>0</v>
      </c>
      <c r="BI182" s="111">
        <f>IF(U182="nulová",N182,0)</f>
        <v>0</v>
      </c>
      <c r="BJ182" s="20" t="s">
        <v>151</v>
      </c>
      <c r="BK182" s="176">
        <f>ROUND(L182*K182,3)</f>
        <v>0</v>
      </c>
      <c r="BL182" s="20" t="s">
        <v>177</v>
      </c>
      <c r="BM182" s="20" t="s">
        <v>206</v>
      </c>
    </row>
    <row r="183" spans="2:65" s="10" customFormat="1" ht="51" customHeight="1">
      <c r="B183" s="177"/>
      <c r="C183" s="178"/>
      <c r="D183" s="178"/>
      <c r="E183" s="179" t="s">
        <v>21</v>
      </c>
      <c r="F183" s="268" t="s">
        <v>207</v>
      </c>
      <c r="G183" s="269"/>
      <c r="H183" s="269"/>
      <c r="I183" s="269"/>
      <c r="J183" s="178"/>
      <c r="K183" s="179" t="s">
        <v>21</v>
      </c>
      <c r="L183" s="178"/>
      <c r="M183" s="178"/>
      <c r="N183" s="178"/>
      <c r="O183" s="178"/>
      <c r="P183" s="178"/>
      <c r="Q183" s="178"/>
      <c r="R183" s="180"/>
      <c r="T183" s="181"/>
      <c r="U183" s="178"/>
      <c r="V183" s="178"/>
      <c r="W183" s="178"/>
      <c r="X183" s="178"/>
      <c r="Y183" s="178"/>
      <c r="Z183" s="178"/>
      <c r="AA183" s="182"/>
      <c r="AT183" s="183" t="s">
        <v>180</v>
      </c>
      <c r="AU183" s="183" t="s">
        <v>151</v>
      </c>
      <c r="AV183" s="10" t="s">
        <v>83</v>
      </c>
      <c r="AW183" s="10" t="s">
        <v>6</v>
      </c>
      <c r="AX183" s="10" t="s">
        <v>75</v>
      </c>
      <c r="AY183" s="183" t="s">
        <v>172</v>
      </c>
    </row>
    <row r="184" spans="2:65" s="10" customFormat="1" ht="25.5" customHeight="1">
      <c r="B184" s="177"/>
      <c r="C184" s="178"/>
      <c r="D184" s="178"/>
      <c r="E184" s="179" t="s">
        <v>21</v>
      </c>
      <c r="F184" s="270" t="s">
        <v>201</v>
      </c>
      <c r="G184" s="271"/>
      <c r="H184" s="271"/>
      <c r="I184" s="271"/>
      <c r="J184" s="178"/>
      <c r="K184" s="179" t="s">
        <v>21</v>
      </c>
      <c r="L184" s="178"/>
      <c r="M184" s="178"/>
      <c r="N184" s="178"/>
      <c r="O184" s="178"/>
      <c r="P184" s="178"/>
      <c r="Q184" s="178"/>
      <c r="R184" s="180"/>
      <c r="T184" s="181"/>
      <c r="U184" s="178"/>
      <c r="V184" s="178"/>
      <c r="W184" s="178"/>
      <c r="X184" s="178"/>
      <c r="Y184" s="178"/>
      <c r="Z184" s="178"/>
      <c r="AA184" s="182"/>
      <c r="AT184" s="183" t="s">
        <v>180</v>
      </c>
      <c r="AU184" s="183" t="s">
        <v>151</v>
      </c>
      <c r="AV184" s="10" t="s">
        <v>83</v>
      </c>
      <c r="AW184" s="10" t="s">
        <v>6</v>
      </c>
      <c r="AX184" s="10" t="s">
        <v>75</v>
      </c>
      <c r="AY184" s="183" t="s">
        <v>172</v>
      </c>
    </row>
    <row r="185" spans="2:65" s="11" customFormat="1" ht="16.5" customHeight="1">
      <c r="B185" s="184"/>
      <c r="C185" s="185"/>
      <c r="D185" s="185"/>
      <c r="E185" s="186" t="s">
        <v>21</v>
      </c>
      <c r="F185" s="272" t="s">
        <v>553</v>
      </c>
      <c r="G185" s="273"/>
      <c r="H185" s="273"/>
      <c r="I185" s="273"/>
      <c r="J185" s="185"/>
      <c r="K185" s="187">
        <v>13.3</v>
      </c>
      <c r="L185" s="185"/>
      <c r="M185" s="185"/>
      <c r="N185" s="185"/>
      <c r="O185" s="185"/>
      <c r="P185" s="185"/>
      <c r="Q185" s="185"/>
      <c r="R185" s="188"/>
      <c r="T185" s="189"/>
      <c r="U185" s="185"/>
      <c r="V185" s="185"/>
      <c r="W185" s="185"/>
      <c r="X185" s="185"/>
      <c r="Y185" s="185"/>
      <c r="Z185" s="185"/>
      <c r="AA185" s="190"/>
      <c r="AT185" s="191" t="s">
        <v>180</v>
      </c>
      <c r="AU185" s="191" t="s">
        <v>151</v>
      </c>
      <c r="AV185" s="11" t="s">
        <v>151</v>
      </c>
      <c r="AW185" s="11" t="s">
        <v>6</v>
      </c>
      <c r="AX185" s="11" t="s">
        <v>83</v>
      </c>
      <c r="AY185" s="191" t="s">
        <v>172</v>
      </c>
    </row>
    <row r="186" spans="2:65" s="9" customFormat="1" ht="29.85" customHeight="1">
      <c r="B186" s="157"/>
      <c r="C186" s="158"/>
      <c r="D186" s="167" t="s">
        <v>145</v>
      </c>
      <c r="E186" s="167"/>
      <c r="F186" s="167"/>
      <c r="G186" s="167"/>
      <c r="H186" s="167"/>
      <c r="I186" s="167"/>
      <c r="J186" s="167"/>
      <c r="K186" s="167"/>
      <c r="L186" s="167"/>
      <c r="M186" s="167"/>
      <c r="N186" s="280">
        <f>BK186</f>
        <v>0</v>
      </c>
      <c r="O186" s="281"/>
      <c r="P186" s="281"/>
      <c r="Q186" s="281"/>
      <c r="R186" s="160"/>
      <c r="T186" s="161"/>
      <c r="U186" s="158"/>
      <c r="V186" s="158"/>
      <c r="W186" s="162">
        <f>SUM(W187:W216)</f>
        <v>0</v>
      </c>
      <c r="X186" s="158"/>
      <c r="Y186" s="162">
        <f>SUM(Y187:Y216)</f>
        <v>79.666711000000021</v>
      </c>
      <c r="Z186" s="158"/>
      <c r="AA186" s="163">
        <f>SUM(AA187:AA216)</f>
        <v>28.4619</v>
      </c>
      <c r="AR186" s="164" t="s">
        <v>83</v>
      </c>
      <c r="AT186" s="165" t="s">
        <v>74</v>
      </c>
      <c r="AU186" s="165" t="s">
        <v>83</v>
      </c>
      <c r="AY186" s="164" t="s">
        <v>172</v>
      </c>
      <c r="BK186" s="166">
        <f>SUM(BK187:BK216)</f>
        <v>0</v>
      </c>
    </row>
    <row r="187" spans="2:65" s="1" customFormat="1" ht="16.5" customHeight="1">
      <c r="B187" s="36"/>
      <c r="C187" s="168" t="s">
        <v>345</v>
      </c>
      <c r="D187" s="168" t="s">
        <v>173</v>
      </c>
      <c r="E187" s="169" t="s">
        <v>346</v>
      </c>
      <c r="F187" s="264" t="s">
        <v>347</v>
      </c>
      <c r="G187" s="264"/>
      <c r="H187" s="264"/>
      <c r="I187" s="264"/>
      <c r="J187" s="170" t="s">
        <v>185</v>
      </c>
      <c r="K187" s="171">
        <v>12.5</v>
      </c>
      <c r="L187" s="265">
        <v>0</v>
      </c>
      <c r="M187" s="266"/>
      <c r="N187" s="267">
        <f>ROUND(L187*K187,3)</f>
        <v>0</v>
      </c>
      <c r="O187" s="267"/>
      <c r="P187" s="267"/>
      <c r="Q187" s="267"/>
      <c r="R187" s="38"/>
      <c r="T187" s="173" t="s">
        <v>21</v>
      </c>
      <c r="U187" s="45" t="s">
        <v>42</v>
      </c>
      <c r="V187" s="37"/>
      <c r="W187" s="174">
        <f>V187*K187</f>
        <v>0</v>
      </c>
      <c r="X187" s="174">
        <v>7.0999999999999994E-2</v>
      </c>
      <c r="Y187" s="174">
        <f>X187*K187</f>
        <v>0.88749999999999996</v>
      </c>
      <c r="Z187" s="174">
        <v>0</v>
      </c>
      <c r="AA187" s="175">
        <f>Z187*K187</f>
        <v>0</v>
      </c>
      <c r="AR187" s="20" t="s">
        <v>177</v>
      </c>
      <c r="AT187" s="20" t="s">
        <v>173</v>
      </c>
      <c r="AU187" s="20" t="s">
        <v>151</v>
      </c>
      <c r="AY187" s="20" t="s">
        <v>172</v>
      </c>
      <c r="BE187" s="111">
        <f>IF(U187="základná",N187,0)</f>
        <v>0</v>
      </c>
      <c r="BF187" s="111">
        <f>IF(U187="znížená",N187,0)</f>
        <v>0</v>
      </c>
      <c r="BG187" s="111">
        <f>IF(U187="zákl. prenesená",N187,0)</f>
        <v>0</v>
      </c>
      <c r="BH187" s="111">
        <f>IF(U187="zníž. prenesená",N187,0)</f>
        <v>0</v>
      </c>
      <c r="BI187" s="111">
        <f>IF(U187="nulová",N187,0)</f>
        <v>0</v>
      </c>
      <c r="BJ187" s="20" t="s">
        <v>151</v>
      </c>
      <c r="BK187" s="176">
        <f>ROUND(L187*K187,3)</f>
        <v>0</v>
      </c>
      <c r="BL187" s="20" t="s">
        <v>177</v>
      </c>
      <c r="BM187" s="20" t="s">
        <v>348</v>
      </c>
    </row>
    <row r="188" spans="2:65" s="10" customFormat="1" ht="51" customHeight="1">
      <c r="B188" s="177"/>
      <c r="C188" s="178"/>
      <c r="D188" s="178"/>
      <c r="E188" s="179" t="s">
        <v>21</v>
      </c>
      <c r="F188" s="268" t="s">
        <v>349</v>
      </c>
      <c r="G188" s="269"/>
      <c r="H188" s="269"/>
      <c r="I188" s="269"/>
      <c r="J188" s="178"/>
      <c r="K188" s="179" t="s">
        <v>21</v>
      </c>
      <c r="L188" s="178"/>
      <c r="M188" s="178"/>
      <c r="N188" s="178"/>
      <c r="O188" s="178"/>
      <c r="P188" s="178"/>
      <c r="Q188" s="178"/>
      <c r="R188" s="180"/>
      <c r="T188" s="181"/>
      <c r="U188" s="178"/>
      <c r="V188" s="178"/>
      <c r="W188" s="178"/>
      <c r="X188" s="178"/>
      <c r="Y188" s="178"/>
      <c r="Z188" s="178"/>
      <c r="AA188" s="182"/>
      <c r="AT188" s="183" t="s">
        <v>180</v>
      </c>
      <c r="AU188" s="183" t="s">
        <v>151</v>
      </c>
      <c r="AV188" s="10" t="s">
        <v>83</v>
      </c>
      <c r="AW188" s="10" t="s">
        <v>6</v>
      </c>
      <c r="AX188" s="10" t="s">
        <v>75</v>
      </c>
      <c r="AY188" s="183" t="s">
        <v>172</v>
      </c>
    </row>
    <row r="189" spans="2:65" s="10" customFormat="1" ht="25.5" customHeight="1">
      <c r="B189" s="177"/>
      <c r="C189" s="178"/>
      <c r="D189" s="178"/>
      <c r="E189" s="179" t="s">
        <v>21</v>
      </c>
      <c r="F189" s="270" t="s">
        <v>350</v>
      </c>
      <c r="G189" s="271"/>
      <c r="H189" s="271"/>
      <c r="I189" s="271"/>
      <c r="J189" s="178"/>
      <c r="K189" s="179" t="s">
        <v>21</v>
      </c>
      <c r="L189" s="178"/>
      <c r="M189" s="178"/>
      <c r="N189" s="178"/>
      <c r="O189" s="178"/>
      <c r="P189" s="178"/>
      <c r="Q189" s="178"/>
      <c r="R189" s="180"/>
      <c r="T189" s="181"/>
      <c r="U189" s="178"/>
      <c r="V189" s="178"/>
      <c r="W189" s="178"/>
      <c r="X189" s="178"/>
      <c r="Y189" s="178"/>
      <c r="Z189" s="178"/>
      <c r="AA189" s="182"/>
      <c r="AT189" s="183" t="s">
        <v>180</v>
      </c>
      <c r="AU189" s="183" t="s">
        <v>151</v>
      </c>
      <c r="AV189" s="10" t="s">
        <v>83</v>
      </c>
      <c r="AW189" s="10" t="s">
        <v>6</v>
      </c>
      <c r="AX189" s="10" t="s">
        <v>75</v>
      </c>
      <c r="AY189" s="183" t="s">
        <v>172</v>
      </c>
    </row>
    <row r="190" spans="2:65" s="11" customFormat="1" ht="16.5" customHeight="1">
      <c r="B190" s="184"/>
      <c r="C190" s="185"/>
      <c r="D190" s="185"/>
      <c r="E190" s="186" t="s">
        <v>21</v>
      </c>
      <c r="F190" s="272" t="s">
        <v>344</v>
      </c>
      <c r="G190" s="273"/>
      <c r="H190" s="273"/>
      <c r="I190" s="273"/>
      <c r="J190" s="185"/>
      <c r="K190" s="187">
        <v>12.5</v>
      </c>
      <c r="L190" s="185"/>
      <c r="M190" s="185"/>
      <c r="N190" s="185"/>
      <c r="O190" s="185"/>
      <c r="P190" s="185"/>
      <c r="Q190" s="185"/>
      <c r="R190" s="188"/>
      <c r="T190" s="189"/>
      <c r="U190" s="185"/>
      <c r="V190" s="185"/>
      <c r="W190" s="185"/>
      <c r="X190" s="185"/>
      <c r="Y190" s="185"/>
      <c r="Z190" s="185"/>
      <c r="AA190" s="190"/>
      <c r="AT190" s="191" t="s">
        <v>180</v>
      </c>
      <c r="AU190" s="191" t="s">
        <v>151</v>
      </c>
      <c r="AV190" s="11" t="s">
        <v>151</v>
      </c>
      <c r="AW190" s="11" t="s">
        <v>6</v>
      </c>
      <c r="AX190" s="11" t="s">
        <v>83</v>
      </c>
      <c r="AY190" s="191" t="s">
        <v>172</v>
      </c>
    </row>
    <row r="191" spans="2:65" s="1" customFormat="1" ht="25.5" customHeight="1">
      <c r="B191" s="36"/>
      <c r="C191" s="168" t="s">
        <v>352</v>
      </c>
      <c r="D191" s="168" t="s">
        <v>173</v>
      </c>
      <c r="E191" s="169" t="s">
        <v>223</v>
      </c>
      <c r="F191" s="264" t="s">
        <v>224</v>
      </c>
      <c r="G191" s="264"/>
      <c r="H191" s="264"/>
      <c r="I191" s="264"/>
      <c r="J191" s="170" t="s">
        <v>225</v>
      </c>
      <c r="K191" s="171">
        <v>2</v>
      </c>
      <c r="L191" s="265">
        <v>0</v>
      </c>
      <c r="M191" s="266"/>
      <c r="N191" s="267">
        <f>ROUND(L191*K191,3)</f>
        <v>0</v>
      </c>
      <c r="O191" s="267"/>
      <c r="P191" s="267"/>
      <c r="Q191" s="267"/>
      <c r="R191" s="38"/>
      <c r="T191" s="173" t="s">
        <v>21</v>
      </c>
      <c r="U191" s="45" t="s">
        <v>42</v>
      </c>
      <c r="V191" s="37"/>
      <c r="W191" s="174">
        <f>V191*K191</f>
        <v>0</v>
      </c>
      <c r="X191" s="174">
        <v>7.7670000000000003E-2</v>
      </c>
      <c r="Y191" s="174">
        <f>X191*K191</f>
        <v>0.15534000000000001</v>
      </c>
      <c r="Z191" s="174">
        <v>0</v>
      </c>
      <c r="AA191" s="175">
        <f>Z191*K191</f>
        <v>0</v>
      </c>
      <c r="AR191" s="20" t="s">
        <v>177</v>
      </c>
      <c r="AT191" s="20" t="s">
        <v>173</v>
      </c>
      <c r="AU191" s="20" t="s">
        <v>151</v>
      </c>
      <c r="AY191" s="20" t="s">
        <v>172</v>
      </c>
      <c r="BE191" s="111">
        <f>IF(U191="základná",N191,0)</f>
        <v>0</v>
      </c>
      <c r="BF191" s="111">
        <f>IF(U191="znížená",N191,0)</f>
        <v>0</v>
      </c>
      <c r="BG191" s="111">
        <f>IF(U191="zákl. prenesená",N191,0)</f>
        <v>0</v>
      </c>
      <c r="BH191" s="111">
        <f>IF(U191="zníž. prenesená",N191,0)</f>
        <v>0</v>
      </c>
      <c r="BI191" s="111">
        <f>IF(U191="nulová",N191,0)</f>
        <v>0</v>
      </c>
      <c r="BJ191" s="20" t="s">
        <v>151</v>
      </c>
      <c r="BK191" s="176">
        <f>ROUND(L191*K191,3)</f>
        <v>0</v>
      </c>
      <c r="BL191" s="20" t="s">
        <v>177</v>
      </c>
      <c r="BM191" s="20" t="s">
        <v>226</v>
      </c>
    </row>
    <row r="192" spans="2:65" s="11" customFormat="1" ht="16.5" customHeight="1">
      <c r="B192" s="184"/>
      <c r="C192" s="185"/>
      <c r="D192" s="185"/>
      <c r="E192" s="186" t="s">
        <v>21</v>
      </c>
      <c r="F192" s="274" t="s">
        <v>227</v>
      </c>
      <c r="G192" s="275"/>
      <c r="H192" s="275"/>
      <c r="I192" s="275"/>
      <c r="J192" s="185"/>
      <c r="K192" s="187">
        <v>2</v>
      </c>
      <c r="L192" s="185"/>
      <c r="M192" s="185"/>
      <c r="N192" s="185"/>
      <c r="O192" s="185"/>
      <c r="P192" s="185"/>
      <c r="Q192" s="185"/>
      <c r="R192" s="188"/>
      <c r="T192" s="189"/>
      <c r="U192" s="185"/>
      <c r="V192" s="185"/>
      <c r="W192" s="185"/>
      <c r="X192" s="185"/>
      <c r="Y192" s="185"/>
      <c r="Z192" s="185"/>
      <c r="AA192" s="190"/>
      <c r="AT192" s="191" t="s">
        <v>180</v>
      </c>
      <c r="AU192" s="191" t="s">
        <v>151</v>
      </c>
      <c r="AV192" s="11" t="s">
        <v>151</v>
      </c>
      <c r="AW192" s="11" t="s">
        <v>6</v>
      </c>
      <c r="AX192" s="11" t="s">
        <v>83</v>
      </c>
      <c r="AY192" s="191" t="s">
        <v>172</v>
      </c>
    </row>
    <row r="193" spans="2:65" s="1" customFormat="1" ht="38.25" customHeight="1">
      <c r="B193" s="36"/>
      <c r="C193" s="168" t="s">
        <v>11</v>
      </c>
      <c r="D193" s="168" t="s">
        <v>173</v>
      </c>
      <c r="E193" s="169" t="s">
        <v>359</v>
      </c>
      <c r="F193" s="264" t="s">
        <v>360</v>
      </c>
      <c r="G193" s="264"/>
      <c r="H193" s="264"/>
      <c r="I193" s="264"/>
      <c r="J193" s="170" t="s">
        <v>185</v>
      </c>
      <c r="K193" s="171">
        <v>32.6</v>
      </c>
      <c r="L193" s="265">
        <v>0</v>
      </c>
      <c r="M193" s="266"/>
      <c r="N193" s="267">
        <f>ROUND(L193*K193,3)</f>
        <v>0</v>
      </c>
      <c r="O193" s="267"/>
      <c r="P193" s="267"/>
      <c r="Q193" s="267"/>
      <c r="R193" s="38"/>
      <c r="T193" s="173" t="s">
        <v>21</v>
      </c>
      <c r="U193" s="45" t="s">
        <v>42</v>
      </c>
      <c r="V193" s="37"/>
      <c r="W193" s="174">
        <f>V193*K193</f>
        <v>0</v>
      </c>
      <c r="X193" s="174">
        <v>3.5009999999999999E-2</v>
      </c>
      <c r="Y193" s="174">
        <f>X193*K193</f>
        <v>1.1413260000000001</v>
      </c>
      <c r="Z193" s="174">
        <v>0</v>
      </c>
      <c r="AA193" s="175">
        <f>Z193*K193</f>
        <v>0</v>
      </c>
      <c r="AR193" s="20" t="s">
        <v>177</v>
      </c>
      <c r="AT193" s="20" t="s">
        <v>173</v>
      </c>
      <c r="AU193" s="20" t="s">
        <v>151</v>
      </c>
      <c r="AY193" s="20" t="s">
        <v>172</v>
      </c>
      <c r="BE193" s="111">
        <f>IF(U193="základná",N193,0)</f>
        <v>0</v>
      </c>
      <c r="BF193" s="111">
        <f>IF(U193="znížená",N193,0)</f>
        <v>0</v>
      </c>
      <c r="BG193" s="111">
        <f>IF(U193="zákl. prenesená",N193,0)</f>
        <v>0</v>
      </c>
      <c r="BH193" s="111">
        <f>IF(U193="zníž. prenesená",N193,0)</f>
        <v>0</v>
      </c>
      <c r="BI193" s="111">
        <f>IF(U193="nulová",N193,0)</f>
        <v>0</v>
      </c>
      <c r="BJ193" s="20" t="s">
        <v>151</v>
      </c>
      <c r="BK193" s="176">
        <f>ROUND(L193*K193,3)</f>
        <v>0</v>
      </c>
      <c r="BL193" s="20" t="s">
        <v>177</v>
      </c>
      <c r="BM193" s="20" t="s">
        <v>361</v>
      </c>
    </row>
    <row r="194" spans="2:65" s="1" customFormat="1" ht="16.5" customHeight="1">
      <c r="B194" s="36"/>
      <c r="C194" s="168" t="s">
        <v>358</v>
      </c>
      <c r="D194" s="168" t="s">
        <v>173</v>
      </c>
      <c r="E194" s="169" t="s">
        <v>363</v>
      </c>
      <c r="F194" s="264" t="s">
        <v>364</v>
      </c>
      <c r="G194" s="264"/>
      <c r="H194" s="264"/>
      <c r="I194" s="264"/>
      <c r="J194" s="170" t="s">
        <v>185</v>
      </c>
      <c r="K194" s="171">
        <v>12.5</v>
      </c>
      <c r="L194" s="265">
        <v>0</v>
      </c>
      <c r="M194" s="266"/>
      <c r="N194" s="267">
        <f>ROUND(L194*K194,3)</f>
        <v>0</v>
      </c>
      <c r="O194" s="267"/>
      <c r="P194" s="267"/>
      <c r="Q194" s="267"/>
      <c r="R194" s="38"/>
      <c r="T194" s="173" t="s">
        <v>21</v>
      </c>
      <c r="U194" s="45" t="s">
        <v>42</v>
      </c>
      <c r="V194" s="37"/>
      <c r="W194" s="174">
        <f>V194*K194</f>
        <v>0</v>
      </c>
      <c r="X194" s="174">
        <v>1.1900000000000001E-3</v>
      </c>
      <c r="Y194" s="174">
        <f>X194*K194</f>
        <v>1.4875000000000001E-2</v>
      </c>
      <c r="Z194" s="174">
        <v>0</v>
      </c>
      <c r="AA194" s="175">
        <f>Z194*K194</f>
        <v>0</v>
      </c>
      <c r="AR194" s="20" t="s">
        <v>177</v>
      </c>
      <c r="AT194" s="20" t="s">
        <v>173</v>
      </c>
      <c r="AU194" s="20" t="s">
        <v>151</v>
      </c>
      <c r="AY194" s="20" t="s">
        <v>172</v>
      </c>
      <c r="BE194" s="111">
        <f>IF(U194="základná",N194,0)</f>
        <v>0</v>
      </c>
      <c r="BF194" s="111">
        <f>IF(U194="znížená",N194,0)</f>
        <v>0</v>
      </c>
      <c r="BG194" s="111">
        <f>IF(U194="zákl. prenesená",N194,0)</f>
        <v>0</v>
      </c>
      <c r="BH194" s="111">
        <f>IF(U194="zníž. prenesená",N194,0)</f>
        <v>0</v>
      </c>
      <c r="BI194" s="111">
        <f>IF(U194="nulová",N194,0)</f>
        <v>0</v>
      </c>
      <c r="BJ194" s="20" t="s">
        <v>151</v>
      </c>
      <c r="BK194" s="176">
        <f>ROUND(L194*K194,3)</f>
        <v>0</v>
      </c>
      <c r="BL194" s="20" t="s">
        <v>177</v>
      </c>
      <c r="BM194" s="20" t="s">
        <v>365</v>
      </c>
    </row>
    <row r="195" spans="2:65" s="10" customFormat="1" ht="38.25" customHeight="1">
      <c r="B195" s="177"/>
      <c r="C195" s="178"/>
      <c r="D195" s="178"/>
      <c r="E195" s="179" t="s">
        <v>21</v>
      </c>
      <c r="F195" s="268" t="s">
        <v>366</v>
      </c>
      <c r="G195" s="269"/>
      <c r="H195" s="269"/>
      <c r="I195" s="269"/>
      <c r="J195" s="178"/>
      <c r="K195" s="179" t="s">
        <v>21</v>
      </c>
      <c r="L195" s="178"/>
      <c r="M195" s="178"/>
      <c r="N195" s="178"/>
      <c r="O195" s="178"/>
      <c r="P195" s="178"/>
      <c r="Q195" s="178"/>
      <c r="R195" s="180"/>
      <c r="T195" s="181"/>
      <c r="U195" s="178"/>
      <c r="V195" s="178"/>
      <c r="W195" s="178"/>
      <c r="X195" s="178"/>
      <c r="Y195" s="178"/>
      <c r="Z195" s="178"/>
      <c r="AA195" s="182"/>
      <c r="AT195" s="183" t="s">
        <v>180</v>
      </c>
      <c r="AU195" s="183" t="s">
        <v>151</v>
      </c>
      <c r="AV195" s="10" t="s">
        <v>83</v>
      </c>
      <c r="AW195" s="10" t="s">
        <v>6</v>
      </c>
      <c r="AX195" s="10" t="s">
        <v>75</v>
      </c>
      <c r="AY195" s="183" t="s">
        <v>172</v>
      </c>
    </row>
    <row r="196" spans="2:65" s="11" customFormat="1" ht="16.5" customHeight="1">
      <c r="B196" s="184"/>
      <c r="C196" s="185"/>
      <c r="D196" s="185"/>
      <c r="E196" s="186" t="s">
        <v>21</v>
      </c>
      <c r="F196" s="272" t="s">
        <v>344</v>
      </c>
      <c r="G196" s="273"/>
      <c r="H196" s="273"/>
      <c r="I196" s="273"/>
      <c r="J196" s="185"/>
      <c r="K196" s="187">
        <v>12.5</v>
      </c>
      <c r="L196" s="185"/>
      <c r="M196" s="185"/>
      <c r="N196" s="185"/>
      <c r="O196" s="185"/>
      <c r="P196" s="185"/>
      <c r="Q196" s="185"/>
      <c r="R196" s="188"/>
      <c r="T196" s="189"/>
      <c r="U196" s="185"/>
      <c r="V196" s="185"/>
      <c r="W196" s="185"/>
      <c r="X196" s="185"/>
      <c r="Y196" s="185"/>
      <c r="Z196" s="185"/>
      <c r="AA196" s="190"/>
      <c r="AT196" s="191" t="s">
        <v>180</v>
      </c>
      <c r="AU196" s="191" t="s">
        <v>151</v>
      </c>
      <c r="AV196" s="11" t="s">
        <v>151</v>
      </c>
      <c r="AW196" s="11" t="s">
        <v>6</v>
      </c>
      <c r="AX196" s="11" t="s">
        <v>83</v>
      </c>
      <c r="AY196" s="191" t="s">
        <v>172</v>
      </c>
    </row>
    <row r="197" spans="2:65" s="1" customFormat="1" ht="16.5" customHeight="1">
      <c r="B197" s="36"/>
      <c r="C197" s="168" t="s">
        <v>362</v>
      </c>
      <c r="D197" s="168" t="s">
        <v>173</v>
      </c>
      <c r="E197" s="169" t="s">
        <v>368</v>
      </c>
      <c r="F197" s="264" t="s">
        <v>369</v>
      </c>
      <c r="G197" s="264"/>
      <c r="H197" s="264"/>
      <c r="I197" s="264"/>
      <c r="J197" s="170" t="s">
        <v>185</v>
      </c>
      <c r="K197" s="171">
        <v>32.6</v>
      </c>
      <c r="L197" s="265">
        <v>0</v>
      </c>
      <c r="M197" s="266"/>
      <c r="N197" s="267">
        <f>ROUND(L197*K197,3)</f>
        <v>0</v>
      </c>
      <c r="O197" s="267"/>
      <c r="P197" s="267"/>
      <c r="Q197" s="267"/>
      <c r="R197" s="38"/>
      <c r="T197" s="173" t="s">
        <v>21</v>
      </c>
      <c r="U197" s="45" t="s">
        <v>42</v>
      </c>
      <c r="V197" s="37"/>
      <c r="W197" s="174">
        <f>V197*K197</f>
        <v>0</v>
      </c>
      <c r="X197" s="174">
        <v>1.7000000000000001E-4</v>
      </c>
      <c r="Y197" s="174">
        <f>X197*K197</f>
        <v>5.5420000000000009E-3</v>
      </c>
      <c r="Z197" s="174">
        <v>0</v>
      </c>
      <c r="AA197" s="175">
        <f>Z197*K197</f>
        <v>0</v>
      </c>
      <c r="AR197" s="20" t="s">
        <v>177</v>
      </c>
      <c r="AT197" s="20" t="s">
        <v>173</v>
      </c>
      <c r="AU197" s="20" t="s">
        <v>151</v>
      </c>
      <c r="AY197" s="20" t="s">
        <v>172</v>
      </c>
      <c r="BE197" s="111">
        <f>IF(U197="základná",N197,0)</f>
        <v>0</v>
      </c>
      <c r="BF197" s="111">
        <f>IF(U197="znížená",N197,0)</f>
        <v>0</v>
      </c>
      <c r="BG197" s="111">
        <f>IF(U197="zákl. prenesená",N197,0)</f>
        <v>0</v>
      </c>
      <c r="BH197" s="111">
        <f>IF(U197="zníž. prenesená",N197,0)</f>
        <v>0</v>
      </c>
      <c r="BI197" s="111">
        <f>IF(U197="nulová",N197,0)</f>
        <v>0</v>
      </c>
      <c r="BJ197" s="20" t="s">
        <v>151</v>
      </c>
      <c r="BK197" s="176">
        <f>ROUND(L197*K197,3)</f>
        <v>0</v>
      </c>
      <c r="BL197" s="20" t="s">
        <v>177</v>
      </c>
      <c r="BM197" s="20" t="s">
        <v>370</v>
      </c>
    </row>
    <row r="198" spans="2:65" s="10" customFormat="1" ht="16.5" customHeight="1">
      <c r="B198" s="177"/>
      <c r="C198" s="178"/>
      <c r="D198" s="178"/>
      <c r="E198" s="179" t="s">
        <v>21</v>
      </c>
      <c r="F198" s="268" t="s">
        <v>371</v>
      </c>
      <c r="G198" s="269"/>
      <c r="H198" s="269"/>
      <c r="I198" s="269"/>
      <c r="J198" s="178"/>
      <c r="K198" s="179" t="s">
        <v>21</v>
      </c>
      <c r="L198" s="178"/>
      <c r="M198" s="178"/>
      <c r="N198" s="178"/>
      <c r="O198" s="178"/>
      <c r="P198" s="178"/>
      <c r="Q198" s="178"/>
      <c r="R198" s="180"/>
      <c r="T198" s="181"/>
      <c r="U198" s="178"/>
      <c r="V198" s="178"/>
      <c r="W198" s="178"/>
      <c r="X198" s="178"/>
      <c r="Y198" s="178"/>
      <c r="Z198" s="178"/>
      <c r="AA198" s="182"/>
      <c r="AT198" s="183" t="s">
        <v>180</v>
      </c>
      <c r="AU198" s="183" t="s">
        <v>151</v>
      </c>
      <c r="AV198" s="10" t="s">
        <v>83</v>
      </c>
      <c r="AW198" s="10" t="s">
        <v>6</v>
      </c>
      <c r="AX198" s="10" t="s">
        <v>75</v>
      </c>
      <c r="AY198" s="183" t="s">
        <v>172</v>
      </c>
    </row>
    <row r="199" spans="2:65" s="11" customFormat="1" ht="16.5" customHeight="1">
      <c r="B199" s="184"/>
      <c r="C199" s="185"/>
      <c r="D199" s="185"/>
      <c r="E199" s="186" t="s">
        <v>21</v>
      </c>
      <c r="F199" s="272" t="s">
        <v>554</v>
      </c>
      <c r="G199" s="273"/>
      <c r="H199" s="273"/>
      <c r="I199" s="273"/>
      <c r="J199" s="185"/>
      <c r="K199" s="187">
        <v>32.6</v>
      </c>
      <c r="L199" s="185"/>
      <c r="M199" s="185"/>
      <c r="N199" s="185"/>
      <c r="O199" s="185"/>
      <c r="P199" s="185"/>
      <c r="Q199" s="185"/>
      <c r="R199" s="188"/>
      <c r="T199" s="189"/>
      <c r="U199" s="185"/>
      <c r="V199" s="185"/>
      <c r="W199" s="185"/>
      <c r="X199" s="185"/>
      <c r="Y199" s="185"/>
      <c r="Z199" s="185"/>
      <c r="AA199" s="190"/>
      <c r="AT199" s="191" t="s">
        <v>180</v>
      </c>
      <c r="AU199" s="191" t="s">
        <v>151</v>
      </c>
      <c r="AV199" s="11" t="s">
        <v>151</v>
      </c>
      <c r="AW199" s="11" t="s">
        <v>6</v>
      </c>
      <c r="AX199" s="11" t="s">
        <v>83</v>
      </c>
      <c r="AY199" s="191" t="s">
        <v>172</v>
      </c>
    </row>
    <row r="200" spans="2:65" s="1" customFormat="1" ht="16.5" customHeight="1">
      <c r="B200" s="36"/>
      <c r="C200" s="168" t="s">
        <v>367</v>
      </c>
      <c r="D200" s="168" t="s">
        <v>173</v>
      </c>
      <c r="E200" s="169" t="s">
        <v>377</v>
      </c>
      <c r="F200" s="264" t="s">
        <v>378</v>
      </c>
      <c r="G200" s="264"/>
      <c r="H200" s="264"/>
      <c r="I200" s="264"/>
      <c r="J200" s="170" t="s">
        <v>379</v>
      </c>
      <c r="K200" s="171">
        <v>1</v>
      </c>
      <c r="L200" s="265">
        <v>0</v>
      </c>
      <c r="M200" s="266"/>
      <c r="N200" s="267">
        <f>ROUND(L200*K200,3)</f>
        <v>0</v>
      </c>
      <c r="O200" s="267"/>
      <c r="P200" s="267"/>
      <c r="Q200" s="267"/>
      <c r="R200" s="38"/>
      <c r="T200" s="173" t="s">
        <v>21</v>
      </c>
      <c r="U200" s="45" t="s">
        <v>42</v>
      </c>
      <c r="V200" s="37"/>
      <c r="W200" s="174">
        <f>V200*K200</f>
        <v>0</v>
      </c>
      <c r="X200" s="174">
        <v>6.0000000000000002E-5</v>
      </c>
      <c r="Y200" s="174">
        <f>X200*K200</f>
        <v>6.0000000000000002E-5</v>
      </c>
      <c r="Z200" s="174">
        <v>0</v>
      </c>
      <c r="AA200" s="175">
        <f>Z200*K200</f>
        <v>0</v>
      </c>
      <c r="AR200" s="20" t="s">
        <v>177</v>
      </c>
      <c r="AT200" s="20" t="s">
        <v>173</v>
      </c>
      <c r="AU200" s="20" t="s">
        <v>151</v>
      </c>
      <c r="AY200" s="20" t="s">
        <v>172</v>
      </c>
      <c r="BE200" s="111">
        <f>IF(U200="základná",N200,0)</f>
        <v>0</v>
      </c>
      <c r="BF200" s="111">
        <f>IF(U200="znížená",N200,0)</f>
        <v>0</v>
      </c>
      <c r="BG200" s="111">
        <f>IF(U200="zákl. prenesená",N200,0)</f>
        <v>0</v>
      </c>
      <c r="BH200" s="111">
        <f>IF(U200="zníž. prenesená",N200,0)</f>
        <v>0</v>
      </c>
      <c r="BI200" s="111">
        <f>IF(U200="nulová",N200,0)</f>
        <v>0</v>
      </c>
      <c r="BJ200" s="20" t="s">
        <v>151</v>
      </c>
      <c r="BK200" s="176">
        <f>ROUND(L200*K200,3)</f>
        <v>0</v>
      </c>
      <c r="BL200" s="20" t="s">
        <v>177</v>
      </c>
      <c r="BM200" s="20" t="s">
        <v>380</v>
      </c>
    </row>
    <row r="201" spans="2:65" s="10" customFormat="1" ht="38.25" customHeight="1">
      <c r="B201" s="177"/>
      <c r="C201" s="178"/>
      <c r="D201" s="178"/>
      <c r="E201" s="179" t="s">
        <v>21</v>
      </c>
      <c r="F201" s="268" t="s">
        <v>555</v>
      </c>
      <c r="G201" s="269"/>
      <c r="H201" s="269"/>
      <c r="I201" s="269"/>
      <c r="J201" s="178"/>
      <c r="K201" s="179" t="s">
        <v>21</v>
      </c>
      <c r="L201" s="178"/>
      <c r="M201" s="178"/>
      <c r="N201" s="178"/>
      <c r="O201" s="178"/>
      <c r="P201" s="178"/>
      <c r="Q201" s="178"/>
      <c r="R201" s="180"/>
      <c r="T201" s="181"/>
      <c r="U201" s="178"/>
      <c r="V201" s="178"/>
      <c r="W201" s="178"/>
      <c r="X201" s="178"/>
      <c r="Y201" s="178"/>
      <c r="Z201" s="178"/>
      <c r="AA201" s="182"/>
      <c r="AT201" s="183" t="s">
        <v>180</v>
      </c>
      <c r="AU201" s="183" t="s">
        <v>151</v>
      </c>
      <c r="AV201" s="10" t="s">
        <v>83</v>
      </c>
      <c r="AW201" s="10" t="s">
        <v>6</v>
      </c>
      <c r="AX201" s="10" t="s">
        <v>75</v>
      </c>
      <c r="AY201" s="183" t="s">
        <v>172</v>
      </c>
    </row>
    <row r="202" spans="2:65" s="10" customFormat="1" ht="51" customHeight="1">
      <c r="B202" s="177"/>
      <c r="C202" s="178"/>
      <c r="D202" s="178"/>
      <c r="E202" s="179" t="s">
        <v>21</v>
      </c>
      <c r="F202" s="270" t="s">
        <v>382</v>
      </c>
      <c r="G202" s="271"/>
      <c r="H202" s="271"/>
      <c r="I202" s="271"/>
      <c r="J202" s="178"/>
      <c r="K202" s="179" t="s">
        <v>21</v>
      </c>
      <c r="L202" s="178"/>
      <c r="M202" s="178"/>
      <c r="N202" s="178"/>
      <c r="O202" s="178"/>
      <c r="P202" s="178"/>
      <c r="Q202" s="178"/>
      <c r="R202" s="180"/>
      <c r="T202" s="181"/>
      <c r="U202" s="178"/>
      <c r="V202" s="178"/>
      <c r="W202" s="178"/>
      <c r="X202" s="178"/>
      <c r="Y202" s="178"/>
      <c r="Z202" s="178"/>
      <c r="AA202" s="182"/>
      <c r="AT202" s="183" t="s">
        <v>180</v>
      </c>
      <c r="AU202" s="183" t="s">
        <v>151</v>
      </c>
      <c r="AV202" s="10" t="s">
        <v>83</v>
      </c>
      <c r="AW202" s="10" t="s">
        <v>6</v>
      </c>
      <c r="AX202" s="10" t="s">
        <v>75</v>
      </c>
      <c r="AY202" s="183" t="s">
        <v>172</v>
      </c>
    </row>
    <row r="203" spans="2:65" s="10" customFormat="1" ht="38.25" customHeight="1">
      <c r="B203" s="177"/>
      <c r="C203" s="178"/>
      <c r="D203" s="178"/>
      <c r="E203" s="179" t="s">
        <v>21</v>
      </c>
      <c r="F203" s="270" t="s">
        <v>383</v>
      </c>
      <c r="G203" s="271"/>
      <c r="H203" s="271"/>
      <c r="I203" s="271"/>
      <c r="J203" s="178"/>
      <c r="K203" s="179" t="s">
        <v>21</v>
      </c>
      <c r="L203" s="178"/>
      <c r="M203" s="178"/>
      <c r="N203" s="178"/>
      <c r="O203" s="178"/>
      <c r="P203" s="178"/>
      <c r="Q203" s="178"/>
      <c r="R203" s="180"/>
      <c r="T203" s="181"/>
      <c r="U203" s="178"/>
      <c r="V203" s="178"/>
      <c r="W203" s="178"/>
      <c r="X203" s="178"/>
      <c r="Y203" s="178"/>
      <c r="Z203" s="178"/>
      <c r="AA203" s="182"/>
      <c r="AT203" s="183" t="s">
        <v>180</v>
      </c>
      <c r="AU203" s="183" t="s">
        <v>151</v>
      </c>
      <c r="AV203" s="10" t="s">
        <v>83</v>
      </c>
      <c r="AW203" s="10" t="s">
        <v>6</v>
      </c>
      <c r="AX203" s="10" t="s">
        <v>75</v>
      </c>
      <c r="AY203" s="183" t="s">
        <v>172</v>
      </c>
    </row>
    <row r="204" spans="2:65" s="11" customFormat="1" ht="16.5" customHeight="1">
      <c r="B204" s="184"/>
      <c r="C204" s="185"/>
      <c r="D204" s="185"/>
      <c r="E204" s="186" t="s">
        <v>21</v>
      </c>
      <c r="F204" s="272" t="s">
        <v>83</v>
      </c>
      <c r="G204" s="273"/>
      <c r="H204" s="273"/>
      <c r="I204" s="273"/>
      <c r="J204" s="185"/>
      <c r="K204" s="187">
        <v>1</v>
      </c>
      <c r="L204" s="185"/>
      <c r="M204" s="185"/>
      <c r="N204" s="185"/>
      <c r="O204" s="185"/>
      <c r="P204" s="185"/>
      <c r="Q204" s="185"/>
      <c r="R204" s="188"/>
      <c r="T204" s="189"/>
      <c r="U204" s="185"/>
      <c r="V204" s="185"/>
      <c r="W204" s="185"/>
      <c r="X204" s="185"/>
      <c r="Y204" s="185"/>
      <c r="Z204" s="185"/>
      <c r="AA204" s="190"/>
      <c r="AT204" s="191" t="s">
        <v>180</v>
      </c>
      <c r="AU204" s="191" t="s">
        <v>151</v>
      </c>
      <c r="AV204" s="11" t="s">
        <v>151</v>
      </c>
      <c r="AW204" s="11" t="s">
        <v>6</v>
      </c>
      <c r="AX204" s="11" t="s">
        <v>83</v>
      </c>
      <c r="AY204" s="191" t="s">
        <v>172</v>
      </c>
    </row>
    <row r="205" spans="2:65" s="1" customFormat="1" ht="16.5" customHeight="1">
      <c r="B205" s="36"/>
      <c r="C205" s="168" t="s">
        <v>373</v>
      </c>
      <c r="D205" s="168" t="s">
        <v>173</v>
      </c>
      <c r="E205" s="169" t="s">
        <v>235</v>
      </c>
      <c r="F205" s="264" t="s">
        <v>236</v>
      </c>
      <c r="G205" s="264"/>
      <c r="H205" s="264"/>
      <c r="I205" s="264"/>
      <c r="J205" s="170" t="s">
        <v>176</v>
      </c>
      <c r="K205" s="171">
        <v>50.7</v>
      </c>
      <c r="L205" s="265">
        <v>0</v>
      </c>
      <c r="M205" s="266"/>
      <c r="N205" s="267">
        <f>ROUND(L205*K205,3)</f>
        <v>0</v>
      </c>
      <c r="O205" s="267"/>
      <c r="P205" s="267"/>
      <c r="Q205" s="267"/>
      <c r="R205" s="38"/>
      <c r="T205" s="173" t="s">
        <v>21</v>
      </c>
      <c r="U205" s="45" t="s">
        <v>42</v>
      </c>
      <c r="V205" s="37"/>
      <c r="W205" s="174">
        <f>V205*K205</f>
        <v>0</v>
      </c>
      <c r="X205" s="174">
        <v>1.5</v>
      </c>
      <c r="Y205" s="174">
        <f>X205*K205</f>
        <v>76.050000000000011</v>
      </c>
      <c r="Z205" s="174">
        <v>0</v>
      </c>
      <c r="AA205" s="175">
        <f>Z205*K205</f>
        <v>0</v>
      </c>
      <c r="AR205" s="20" t="s">
        <v>177</v>
      </c>
      <c r="AT205" s="20" t="s">
        <v>173</v>
      </c>
      <c r="AU205" s="20" t="s">
        <v>151</v>
      </c>
      <c r="AY205" s="20" t="s">
        <v>172</v>
      </c>
      <c r="BE205" s="111">
        <f>IF(U205="základná",N205,0)</f>
        <v>0</v>
      </c>
      <c r="BF205" s="111">
        <f>IF(U205="znížená",N205,0)</f>
        <v>0</v>
      </c>
      <c r="BG205" s="111">
        <f>IF(U205="zákl. prenesená",N205,0)</f>
        <v>0</v>
      </c>
      <c r="BH205" s="111">
        <f>IF(U205="zníž. prenesená",N205,0)</f>
        <v>0</v>
      </c>
      <c r="BI205" s="111">
        <f>IF(U205="nulová",N205,0)</f>
        <v>0</v>
      </c>
      <c r="BJ205" s="20" t="s">
        <v>151</v>
      </c>
      <c r="BK205" s="176">
        <f>ROUND(L205*K205,3)</f>
        <v>0</v>
      </c>
      <c r="BL205" s="20" t="s">
        <v>177</v>
      </c>
      <c r="BM205" s="20" t="s">
        <v>237</v>
      </c>
    </row>
    <row r="206" spans="2:65" s="10" customFormat="1" ht="51" customHeight="1">
      <c r="B206" s="177"/>
      <c r="C206" s="178"/>
      <c r="D206" s="178"/>
      <c r="E206" s="179" t="s">
        <v>21</v>
      </c>
      <c r="F206" s="268" t="s">
        <v>238</v>
      </c>
      <c r="G206" s="269"/>
      <c r="H206" s="269"/>
      <c r="I206" s="269"/>
      <c r="J206" s="178"/>
      <c r="K206" s="179" t="s">
        <v>21</v>
      </c>
      <c r="L206" s="178"/>
      <c r="M206" s="178"/>
      <c r="N206" s="178"/>
      <c r="O206" s="178"/>
      <c r="P206" s="178"/>
      <c r="Q206" s="178"/>
      <c r="R206" s="180"/>
      <c r="T206" s="181"/>
      <c r="U206" s="178"/>
      <c r="V206" s="178"/>
      <c r="W206" s="178"/>
      <c r="X206" s="178"/>
      <c r="Y206" s="178"/>
      <c r="Z206" s="178"/>
      <c r="AA206" s="182"/>
      <c r="AT206" s="183" t="s">
        <v>180</v>
      </c>
      <c r="AU206" s="183" t="s">
        <v>151</v>
      </c>
      <c r="AV206" s="10" t="s">
        <v>83</v>
      </c>
      <c r="AW206" s="10" t="s">
        <v>6</v>
      </c>
      <c r="AX206" s="10" t="s">
        <v>75</v>
      </c>
      <c r="AY206" s="183" t="s">
        <v>172</v>
      </c>
    </row>
    <row r="207" spans="2:65" s="11" customFormat="1" ht="16.5" customHeight="1">
      <c r="B207" s="184"/>
      <c r="C207" s="185"/>
      <c r="D207" s="185"/>
      <c r="E207" s="186" t="s">
        <v>21</v>
      </c>
      <c r="F207" s="272" t="s">
        <v>556</v>
      </c>
      <c r="G207" s="273"/>
      <c r="H207" s="273"/>
      <c r="I207" s="273"/>
      <c r="J207" s="185"/>
      <c r="K207" s="187">
        <v>50.7</v>
      </c>
      <c r="L207" s="185"/>
      <c r="M207" s="185"/>
      <c r="N207" s="185"/>
      <c r="O207" s="185"/>
      <c r="P207" s="185"/>
      <c r="Q207" s="185"/>
      <c r="R207" s="188"/>
      <c r="T207" s="189"/>
      <c r="U207" s="185"/>
      <c r="V207" s="185"/>
      <c r="W207" s="185"/>
      <c r="X207" s="185"/>
      <c r="Y207" s="185"/>
      <c r="Z207" s="185"/>
      <c r="AA207" s="190"/>
      <c r="AT207" s="191" t="s">
        <v>180</v>
      </c>
      <c r="AU207" s="191" t="s">
        <v>151</v>
      </c>
      <c r="AV207" s="11" t="s">
        <v>151</v>
      </c>
      <c r="AW207" s="11" t="s">
        <v>6</v>
      </c>
      <c r="AX207" s="11" t="s">
        <v>83</v>
      </c>
      <c r="AY207" s="191" t="s">
        <v>172</v>
      </c>
    </row>
    <row r="208" spans="2:65" s="1" customFormat="1" ht="25.5" customHeight="1">
      <c r="B208" s="36"/>
      <c r="C208" s="168" t="s">
        <v>376</v>
      </c>
      <c r="D208" s="168" t="s">
        <v>173</v>
      </c>
      <c r="E208" s="169" t="s">
        <v>241</v>
      </c>
      <c r="F208" s="264" t="s">
        <v>242</v>
      </c>
      <c r="G208" s="264"/>
      <c r="H208" s="264"/>
      <c r="I208" s="264"/>
      <c r="J208" s="170" t="s">
        <v>176</v>
      </c>
      <c r="K208" s="171">
        <v>3.8</v>
      </c>
      <c r="L208" s="265">
        <v>0</v>
      </c>
      <c r="M208" s="266"/>
      <c r="N208" s="267">
        <f>ROUND(L208*K208,3)</f>
        <v>0</v>
      </c>
      <c r="O208" s="267"/>
      <c r="P208" s="267"/>
      <c r="Q208" s="267"/>
      <c r="R208" s="38"/>
      <c r="T208" s="173" t="s">
        <v>21</v>
      </c>
      <c r="U208" s="45" t="s">
        <v>42</v>
      </c>
      <c r="V208" s="37"/>
      <c r="W208" s="174">
        <f>V208*K208</f>
        <v>0</v>
      </c>
      <c r="X208" s="174">
        <v>0</v>
      </c>
      <c r="Y208" s="174">
        <f>X208*K208</f>
        <v>0</v>
      </c>
      <c r="Z208" s="174">
        <v>8.7999999999999995E-2</v>
      </c>
      <c r="AA208" s="175">
        <f>Z208*K208</f>
        <v>0.33439999999999998</v>
      </c>
      <c r="AR208" s="20" t="s">
        <v>177</v>
      </c>
      <c r="AT208" s="20" t="s">
        <v>173</v>
      </c>
      <c r="AU208" s="20" t="s">
        <v>151</v>
      </c>
      <c r="AY208" s="20" t="s">
        <v>172</v>
      </c>
      <c r="BE208" s="111">
        <f>IF(U208="základná",N208,0)</f>
        <v>0</v>
      </c>
      <c r="BF208" s="111">
        <f>IF(U208="znížená",N208,0)</f>
        <v>0</v>
      </c>
      <c r="BG208" s="111">
        <f>IF(U208="zákl. prenesená",N208,0)</f>
        <v>0</v>
      </c>
      <c r="BH208" s="111">
        <f>IF(U208="zníž. prenesená",N208,0)</f>
        <v>0</v>
      </c>
      <c r="BI208" s="111">
        <f>IF(U208="nulová",N208,0)</f>
        <v>0</v>
      </c>
      <c r="BJ208" s="20" t="s">
        <v>151</v>
      </c>
      <c r="BK208" s="176">
        <f>ROUND(L208*K208,3)</f>
        <v>0</v>
      </c>
      <c r="BL208" s="20" t="s">
        <v>177</v>
      </c>
      <c r="BM208" s="20" t="s">
        <v>243</v>
      </c>
    </row>
    <row r="209" spans="2:65" s="10" customFormat="1" ht="51" customHeight="1">
      <c r="B209" s="177"/>
      <c r="C209" s="178"/>
      <c r="D209" s="178"/>
      <c r="E209" s="179" t="s">
        <v>21</v>
      </c>
      <c r="F209" s="268" t="s">
        <v>244</v>
      </c>
      <c r="G209" s="269"/>
      <c r="H209" s="269"/>
      <c r="I209" s="269"/>
      <c r="J209" s="178"/>
      <c r="K209" s="179" t="s">
        <v>21</v>
      </c>
      <c r="L209" s="178"/>
      <c r="M209" s="178"/>
      <c r="N209" s="178"/>
      <c r="O209" s="178"/>
      <c r="P209" s="178"/>
      <c r="Q209" s="178"/>
      <c r="R209" s="180"/>
      <c r="T209" s="181"/>
      <c r="U209" s="178"/>
      <c r="V209" s="178"/>
      <c r="W209" s="178"/>
      <c r="X209" s="178"/>
      <c r="Y209" s="178"/>
      <c r="Z209" s="178"/>
      <c r="AA209" s="182"/>
      <c r="AT209" s="183" t="s">
        <v>180</v>
      </c>
      <c r="AU209" s="183" t="s">
        <v>151</v>
      </c>
      <c r="AV209" s="10" t="s">
        <v>83</v>
      </c>
      <c r="AW209" s="10" t="s">
        <v>6</v>
      </c>
      <c r="AX209" s="10" t="s">
        <v>75</v>
      </c>
      <c r="AY209" s="183" t="s">
        <v>172</v>
      </c>
    </row>
    <row r="210" spans="2:65" s="11" customFormat="1" ht="16.5" customHeight="1">
      <c r="B210" s="184"/>
      <c r="C210" s="185"/>
      <c r="D210" s="185"/>
      <c r="E210" s="186" t="s">
        <v>21</v>
      </c>
      <c r="F210" s="272" t="s">
        <v>557</v>
      </c>
      <c r="G210" s="273"/>
      <c r="H210" s="273"/>
      <c r="I210" s="273"/>
      <c r="J210" s="185"/>
      <c r="K210" s="187">
        <v>3.8</v>
      </c>
      <c r="L210" s="185"/>
      <c r="M210" s="185"/>
      <c r="N210" s="185"/>
      <c r="O210" s="185"/>
      <c r="P210" s="185"/>
      <c r="Q210" s="185"/>
      <c r="R210" s="188"/>
      <c r="T210" s="189"/>
      <c r="U210" s="185"/>
      <c r="V210" s="185"/>
      <c r="W210" s="185"/>
      <c r="X210" s="185"/>
      <c r="Y210" s="185"/>
      <c r="Z210" s="185"/>
      <c r="AA210" s="190"/>
      <c r="AT210" s="191" t="s">
        <v>180</v>
      </c>
      <c r="AU210" s="191" t="s">
        <v>151</v>
      </c>
      <c r="AV210" s="11" t="s">
        <v>151</v>
      </c>
      <c r="AW210" s="11" t="s">
        <v>6</v>
      </c>
      <c r="AX210" s="11" t="s">
        <v>83</v>
      </c>
      <c r="AY210" s="191" t="s">
        <v>172</v>
      </c>
    </row>
    <row r="211" spans="2:65" s="1" customFormat="1" ht="38.25" customHeight="1">
      <c r="B211" s="36"/>
      <c r="C211" s="168" t="s">
        <v>385</v>
      </c>
      <c r="D211" s="168" t="s">
        <v>173</v>
      </c>
      <c r="E211" s="169" t="s">
        <v>422</v>
      </c>
      <c r="F211" s="264" t="s">
        <v>423</v>
      </c>
      <c r="G211" s="264"/>
      <c r="H211" s="264"/>
      <c r="I211" s="264"/>
      <c r="J211" s="170" t="s">
        <v>193</v>
      </c>
      <c r="K211" s="171">
        <v>11.6</v>
      </c>
      <c r="L211" s="265">
        <v>0</v>
      </c>
      <c r="M211" s="266"/>
      <c r="N211" s="267">
        <f>ROUND(L211*K211,3)</f>
        <v>0</v>
      </c>
      <c r="O211" s="267"/>
      <c r="P211" s="267"/>
      <c r="Q211" s="267"/>
      <c r="R211" s="38"/>
      <c r="T211" s="173" t="s">
        <v>21</v>
      </c>
      <c r="U211" s="45" t="s">
        <v>42</v>
      </c>
      <c r="V211" s="37"/>
      <c r="W211" s="174">
        <f>V211*K211</f>
        <v>0</v>
      </c>
      <c r="X211" s="174">
        <v>0.12173</v>
      </c>
      <c r="Y211" s="174">
        <f>X211*K211</f>
        <v>1.4120680000000001</v>
      </c>
      <c r="Z211" s="174">
        <v>2.4</v>
      </c>
      <c r="AA211" s="175">
        <f>Z211*K211</f>
        <v>27.84</v>
      </c>
      <c r="AR211" s="20" t="s">
        <v>177</v>
      </c>
      <c r="AT211" s="20" t="s">
        <v>173</v>
      </c>
      <c r="AU211" s="20" t="s">
        <v>151</v>
      </c>
      <c r="AY211" s="20" t="s">
        <v>172</v>
      </c>
      <c r="BE211" s="111">
        <f>IF(U211="základná",N211,0)</f>
        <v>0</v>
      </c>
      <c r="BF211" s="111">
        <f>IF(U211="znížená",N211,0)</f>
        <v>0</v>
      </c>
      <c r="BG211" s="111">
        <f>IF(U211="zákl. prenesená",N211,0)</f>
        <v>0</v>
      </c>
      <c r="BH211" s="111">
        <f>IF(U211="zníž. prenesená",N211,0)</f>
        <v>0</v>
      </c>
      <c r="BI211" s="111">
        <f>IF(U211="nulová",N211,0)</f>
        <v>0</v>
      </c>
      <c r="BJ211" s="20" t="s">
        <v>151</v>
      </c>
      <c r="BK211" s="176">
        <f>ROUND(L211*K211,3)</f>
        <v>0</v>
      </c>
      <c r="BL211" s="20" t="s">
        <v>177</v>
      </c>
      <c r="BM211" s="20" t="s">
        <v>424</v>
      </c>
    </row>
    <row r="212" spans="2:65" s="10" customFormat="1" ht="25.5" customHeight="1">
      <c r="B212" s="177"/>
      <c r="C212" s="178"/>
      <c r="D212" s="178"/>
      <c r="E212" s="179" t="s">
        <v>21</v>
      </c>
      <c r="F212" s="268" t="s">
        <v>425</v>
      </c>
      <c r="G212" s="269"/>
      <c r="H212" s="269"/>
      <c r="I212" s="269"/>
      <c r="J212" s="178"/>
      <c r="K212" s="179" t="s">
        <v>21</v>
      </c>
      <c r="L212" s="178"/>
      <c r="M212" s="178"/>
      <c r="N212" s="178"/>
      <c r="O212" s="178"/>
      <c r="P212" s="178"/>
      <c r="Q212" s="178"/>
      <c r="R212" s="180"/>
      <c r="T212" s="181"/>
      <c r="U212" s="178"/>
      <c r="V212" s="178"/>
      <c r="W212" s="178"/>
      <c r="X212" s="178"/>
      <c r="Y212" s="178"/>
      <c r="Z212" s="178"/>
      <c r="AA212" s="182"/>
      <c r="AT212" s="183" t="s">
        <v>180</v>
      </c>
      <c r="AU212" s="183" t="s">
        <v>151</v>
      </c>
      <c r="AV212" s="10" t="s">
        <v>83</v>
      </c>
      <c r="AW212" s="10" t="s">
        <v>6</v>
      </c>
      <c r="AX212" s="10" t="s">
        <v>75</v>
      </c>
      <c r="AY212" s="183" t="s">
        <v>172</v>
      </c>
    </row>
    <row r="213" spans="2:65" s="11" customFormat="1" ht="16.5" customHeight="1">
      <c r="B213" s="184"/>
      <c r="C213" s="185"/>
      <c r="D213" s="185"/>
      <c r="E213" s="186" t="s">
        <v>21</v>
      </c>
      <c r="F213" s="272" t="s">
        <v>558</v>
      </c>
      <c r="G213" s="273"/>
      <c r="H213" s="273"/>
      <c r="I213" s="273"/>
      <c r="J213" s="185"/>
      <c r="K213" s="187">
        <v>11.6</v>
      </c>
      <c r="L213" s="185"/>
      <c r="M213" s="185"/>
      <c r="N213" s="185"/>
      <c r="O213" s="185"/>
      <c r="P213" s="185"/>
      <c r="Q213" s="185"/>
      <c r="R213" s="188"/>
      <c r="T213" s="189"/>
      <c r="U213" s="185"/>
      <c r="V213" s="185"/>
      <c r="W213" s="185"/>
      <c r="X213" s="185"/>
      <c r="Y213" s="185"/>
      <c r="Z213" s="185"/>
      <c r="AA213" s="190"/>
      <c r="AT213" s="191" t="s">
        <v>180</v>
      </c>
      <c r="AU213" s="191" t="s">
        <v>151</v>
      </c>
      <c r="AV213" s="11" t="s">
        <v>151</v>
      </c>
      <c r="AW213" s="11" t="s">
        <v>6</v>
      </c>
      <c r="AX213" s="11" t="s">
        <v>83</v>
      </c>
      <c r="AY213" s="191" t="s">
        <v>172</v>
      </c>
    </row>
    <row r="214" spans="2:65" s="1" customFormat="1" ht="16.5" customHeight="1">
      <c r="B214" s="36"/>
      <c r="C214" s="168" t="s">
        <v>387</v>
      </c>
      <c r="D214" s="168" t="s">
        <v>173</v>
      </c>
      <c r="E214" s="169" t="s">
        <v>559</v>
      </c>
      <c r="F214" s="264" t="s">
        <v>391</v>
      </c>
      <c r="G214" s="264"/>
      <c r="H214" s="264"/>
      <c r="I214" s="264"/>
      <c r="J214" s="170" t="s">
        <v>185</v>
      </c>
      <c r="K214" s="171">
        <v>11.5</v>
      </c>
      <c r="L214" s="265">
        <v>0</v>
      </c>
      <c r="M214" s="266"/>
      <c r="N214" s="267">
        <f>ROUND(L214*K214,3)</f>
        <v>0</v>
      </c>
      <c r="O214" s="267"/>
      <c r="P214" s="267"/>
      <c r="Q214" s="267"/>
      <c r="R214" s="38"/>
      <c r="T214" s="173" t="s">
        <v>21</v>
      </c>
      <c r="U214" s="45" t="s">
        <v>42</v>
      </c>
      <c r="V214" s="37"/>
      <c r="W214" s="174">
        <f>V214*K214</f>
        <v>0</v>
      </c>
      <c r="X214" s="174">
        <v>0</v>
      </c>
      <c r="Y214" s="174">
        <f>X214*K214</f>
        <v>0</v>
      </c>
      <c r="Z214" s="174">
        <v>2.5000000000000001E-2</v>
      </c>
      <c r="AA214" s="175">
        <f>Z214*K214</f>
        <v>0.28750000000000003</v>
      </c>
      <c r="AR214" s="20" t="s">
        <v>177</v>
      </c>
      <c r="AT214" s="20" t="s">
        <v>173</v>
      </c>
      <c r="AU214" s="20" t="s">
        <v>151</v>
      </c>
      <c r="AY214" s="20" t="s">
        <v>172</v>
      </c>
      <c r="BE214" s="111">
        <f>IF(U214="základná",N214,0)</f>
        <v>0</v>
      </c>
      <c r="BF214" s="111">
        <f>IF(U214="znížená",N214,0)</f>
        <v>0</v>
      </c>
      <c r="BG214" s="111">
        <f>IF(U214="zákl. prenesená",N214,0)</f>
        <v>0</v>
      </c>
      <c r="BH214" s="111">
        <f>IF(U214="zníž. prenesená",N214,0)</f>
        <v>0</v>
      </c>
      <c r="BI214" s="111">
        <f>IF(U214="nulová",N214,0)</f>
        <v>0</v>
      </c>
      <c r="BJ214" s="20" t="s">
        <v>151</v>
      </c>
      <c r="BK214" s="176">
        <f>ROUND(L214*K214,3)</f>
        <v>0</v>
      </c>
      <c r="BL214" s="20" t="s">
        <v>177</v>
      </c>
      <c r="BM214" s="20" t="s">
        <v>392</v>
      </c>
    </row>
    <row r="215" spans="2:65" s="10" customFormat="1" ht="25.5" customHeight="1">
      <c r="B215" s="177"/>
      <c r="C215" s="178"/>
      <c r="D215" s="178"/>
      <c r="E215" s="179" t="s">
        <v>21</v>
      </c>
      <c r="F215" s="268" t="s">
        <v>393</v>
      </c>
      <c r="G215" s="269"/>
      <c r="H215" s="269"/>
      <c r="I215" s="269"/>
      <c r="J215" s="178"/>
      <c r="K215" s="179" t="s">
        <v>21</v>
      </c>
      <c r="L215" s="178"/>
      <c r="M215" s="178"/>
      <c r="N215" s="178"/>
      <c r="O215" s="178"/>
      <c r="P215" s="178"/>
      <c r="Q215" s="178"/>
      <c r="R215" s="180"/>
      <c r="T215" s="181"/>
      <c r="U215" s="178"/>
      <c r="V215" s="178"/>
      <c r="W215" s="178"/>
      <c r="X215" s="178"/>
      <c r="Y215" s="178"/>
      <c r="Z215" s="178"/>
      <c r="AA215" s="182"/>
      <c r="AT215" s="183" t="s">
        <v>180</v>
      </c>
      <c r="AU215" s="183" t="s">
        <v>151</v>
      </c>
      <c r="AV215" s="10" t="s">
        <v>83</v>
      </c>
      <c r="AW215" s="10" t="s">
        <v>6</v>
      </c>
      <c r="AX215" s="10" t="s">
        <v>75</v>
      </c>
      <c r="AY215" s="183" t="s">
        <v>172</v>
      </c>
    </row>
    <row r="216" spans="2:65" s="11" customFormat="1" ht="16.5" customHeight="1">
      <c r="B216" s="184"/>
      <c r="C216" s="185"/>
      <c r="D216" s="185"/>
      <c r="E216" s="186" t="s">
        <v>21</v>
      </c>
      <c r="F216" s="272" t="s">
        <v>560</v>
      </c>
      <c r="G216" s="273"/>
      <c r="H216" s="273"/>
      <c r="I216" s="273"/>
      <c r="J216" s="185"/>
      <c r="K216" s="187">
        <v>11.5</v>
      </c>
      <c r="L216" s="185"/>
      <c r="M216" s="185"/>
      <c r="N216" s="185"/>
      <c r="O216" s="185"/>
      <c r="P216" s="185"/>
      <c r="Q216" s="185"/>
      <c r="R216" s="188"/>
      <c r="T216" s="189"/>
      <c r="U216" s="185"/>
      <c r="V216" s="185"/>
      <c r="W216" s="185"/>
      <c r="X216" s="185"/>
      <c r="Y216" s="185"/>
      <c r="Z216" s="185"/>
      <c r="AA216" s="190"/>
      <c r="AT216" s="191" t="s">
        <v>180</v>
      </c>
      <c r="AU216" s="191" t="s">
        <v>151</v>
      </c>
      <c r="AV216" s="11" t="s">
        <v>151</v>
      </c>
      <c r="AW216" s="11" t="s">
        <v>6</v>
      </c>
      <c r="AX216" s="11" t="s">
        <v>83</v>
      </c>
      <c r="AY216" s="191" t="s">
        <v>172</v>
      </c>
    </row>
    <row r="217" spans="2:65" s="9" customFormat="1" ht="37.35" customHeight="1">
      <c r="B217" s="157"/>
      <c r="C217" s="158"/>
      <c r="D217" s="159" t="s">
        <v>272</v>
      </c>
      <c r="E217" s="159"/>
      <c r="F217" s="159"/>
      <c r="G217" s="159"/>
      <c r="H217" s="159"/>
      <c r="I217" s="159"/>
      <c r="J217" s="159"/>
      <c r="K217" s="159"/>
      <c r="L217" s="159"/>
      <c r="M217" s="159"/>
      <c r="N217" s="260">
        <f>BK217</f>
        <v>0</v>
      </c>
      <c r="O217" s="279"/>
      <c r="P217" s="279"/>
      <c r="Q217" s="279"/>
      <c r="R217" s="160"/>
      <c r="T217" s="161"/>
      <c r="U217" s="158"/>
      <c r="V217" s="158"/>
      <c r="W217" s="162">
        <f>W218</f>
        <v>0</v>
      </c>
      <c r="X217" s="158"/>
      <c r="Y217" s="162">
        <f>Y218</f>
        <v>2.3659999999999996E-3</v>
      </c>
      <c r="Z217" s="158"/>
      <c r="AA217" s="163">
        <f>AA218</f>
        <v>0</v>
      </c>
      <c r="AR217" s="164" t="s">
        <v>151</v>
      </c>
      <c r="AT217" s="165" t="s">
        <v>74</v>
      </c>
      <c r="AU217" s="165" t="s">
        <v>75</v>
      </c>
      <c r="AY217" s="164" t="s">
        <v>172</v>
      </c>
      <c r="BK217" s="166">
        <f>BK218</f>
        <v>0</v>
      </c>
    </row>
    <row r="218" spans="2:65" s="9" customFormat="1" ht="19.899999999999999" customHeight="1">
      <c r="B218" s="157"/>
      <c r="C218" s="158"/>
      <c r="D218" s="167" t="s">
        <v>273</v>
      </c>
      <c r="E218" s="167"/>
      <c r="F218" s="167"/>
      <c r="G218" s="167"/>
      <c r="H218" s="167"/>
      <c r="I218" s="167"/>
      <c r="J218" s="167"/>
      <c r="K218" s="167"/>
      <c r="L218" s="167"/>
      <c r="M218" s="167"/>
      <c r="N218" s="280">
        <f>BK218</f>
        <v>0</v>
      </c>
      <c r="O218" s="281"/>
      <c r="P218" s="281"/>
      <c r="Q218" s="281"/>
      <c r="R218" s="160"/>
      <c r="T218" s="161"/>
      <c r="U218" s="158"/>
      <c r="V218" s="158"/>
      <c r="W218" s="162">
        <f>SUM(W219:W221)</f>
        <v>0</v>
      </c>
      <c r="X218" s="158"/>
      <c r="Y218" s="162">
        <f>SUM(Y219:Y221)</f>
        <v>2.3659999999999996E-3</v>
      </c>
      <c r="Z218" s="158"/>
      <c r="AA218" s="163">
        <f>SUM(AA219:AA221)</f>
        <v>0</v>
      </c>
      <c r="AR218" s="164" t="s">
        <v>151</v>
      </c>
      <c r="AT218" s="165" t="s">
        <v>74</v>
      </c>
      <c r="AU218" s="165" t="s">
        <v>83</v>
      </c>
      <c r="AY218" s="164" t="s">
        <v>172</v>
      </c>
      <c r="BK218" s="166">
        <f>SUM(BK219:BK221)</f>
        <v>0</v>
      </c>
    </row>
    <row r="219" spans="2:65" s="1" customFormat="1" ht="25.5" customHeight="1">
      <c r="B219" s="36"/>
      <c r="C219" s="168" t="s">
        <v>389</v>
      </c>
      <c r="D219" s="168" t="s">
        <v>173</v>
      </c>
      <c r="E219" s="169" t="s">
        <v>396</v>
      </c>
      <c r="F219" s="264" t="s">
        <v>397</v>
      </c>
      <c r="G219" s="264"/>
      <c r="H219" s="264"/>
      <c r="I219" s="264"/>
      <c r="J219" s="170" t="s">
        <v>176</v>
      </c>
      <c r="K219" s="171">
        <v>9.1</v>
      </c>
      <c r="L219" s="265">
        <v>0</v>
      </c>
      <c r="M219" s="266"/>
      <c r="N219" s="267">
        <f>ROUND(L219*K219,3)</f>
        <v>0</v>
      </c>
      <c r="O219" s="267"/>
      <c r="P219" s="267"/>
      <c r="Q219" s="267"/>
      <c r="R219" s="38"/>
      <c r="T219" s="173" t="s">
        <v>21</v>
      </c>
      <c r="U219" s="45" t="s">
        <v>42</v>
      </c>
      <c r="V219" s="37"/>
      <c r="W219" s="174">
        <f>V219*K219</f>
        <v>0</v>
      </c>
      <c r="X219" s="174">
        <v>2.5999999999999998E-4</v>
      </c>
      <c r="Y219" s="174">
        <f>X219*K219</f>
        <v>2.3659999999999996E-3</v>
      </c>
      <c r="Z219" s="174">
        <v>0</v>
      </c>
      <c r="AA219" s="175">
        <f>Z219*K219</f>
        <v>0</v>
      </c>
      <c r="AR219" s="20" t="s">
        <v>341</v>
      </c>
      <c r="AT219" s="20" t="s">
        <v>173</v>
      </c>
      <c r="AU219" s="20" t="s">
        <v>151</v>
      </c>
      <c r="AY219" s="20" t="s">
        <v>172</v>
      </c>
      <c r="BE219" s="111">
        <f>IF(U219="základná",N219,0)</f>
        <v>0</v>
      </c>
      <c r="BF219" s="111">
        <f>IF(U219="znížená",N219,0)</f>
        <v>0</v>
      </c>
      <c r="BG219" s="111">
        <f>IF(U219="zákl. prenesená",N219,0)</f>
        <v>0</v>
      </c>
      <c r="BH219" s="111">
        <f>IF(U219="zníž. prenesená",N219,0)</f>
        <v>0</v>
      </c>
      <c r="BI219" s="111">
        <f>IF(U219="nulová",N219,0)</f>
        <v>0</v>
      </c>
      <c r="BJ219" s="20" t="s">
        <v>151</v>
      </c>
      <c r="BK219" s="176">
        <f>ROUND(L219*K219,3)</f>
        <v>0</v>
      </c>
      <c r="BL219" s="20" t="s">
        <v>341</v>
      </c>
      <c r="BM219" s="20" t="s">
        <v>561</v>
      </c>
    </row>
    <row r="220" spans="2:65" s="10" customFormat="1" ht="25.5" customHeight="1">
      <c r="B220" s="177"/>
      <c r="C220" s="178"/>
      <c r="D220" s="178"/>
      <c r="E220" s="179" t="s">
        <v>21</v>
      </c>
      <c r="F220" s="268" t="s">
        <v>399</v>
      </c>
      <c r="G220" s="269"/>
      <c r="H220" s="269"/>
      <c r="I220" s="269"/>
      <c r="J220" s="178"/>
      <c r="K220" s="179" t="s">
        <v>21</v>
      </c>
      <c r="L220" s="178"/>
      <c r="M220" s="178"/>
      <c r="N220" s="178"/>
      <c r="O220" s="178"/>
      <c r="P220" s="178"/>
      <c r="Q220" s="178"/>
      <c r="R220" s="180"/>
      <c r="T220" s="181"/>
      <c r="U220" s="178"/>
      <c r="V220" s="178"/>
      <c r="W220" s="178"/>
      <c r="X220" s="178"/>
      <c r="Y220" s="178"/>
      <c r="Z220" s="178"/>
      <c r="AA220" s="182"/>
      <c r="AT220" s="183" t="s">
        <v>180</v>
      </c>
      <c r="AU220" s="183" t="s">
        <v>151</v>
      </c>
      <c r="AV220" s="10" t="s">
        <v>83</v>
      </c>
      <c r="AW220" s="10" t="s">
        <v>6</v>
      </c>
      <c r="AX220" s="10" t="s">
        <v>75</v>
      </c>
      <c r="AY220" s="183" t="s">
        <v>172</v>
      </c>
    </row>
    <row r="221" spans="2:65" s="11" customFormat="1" ht="16.5" customHeight="1">
      <c r="B221" s="184"/>
      <c r="C221" s="185"/>
      <c r="D221" s="185"/>
      <c r="E221" s="186" t="s">
        <v>21</v>
      </c>
      <c r="F221" s="272" t="s">
        <v>562</v>
      </c>
      <c r="G221" s="273"/>
      <c r="H221" s="273"/>
      <c r="I221" s="273"/>
      <c r="J221" s="185"/>
      <c r="K221" s="187">
        <v>9.1</v>
      </c>
      <c r="L221" s="185"/>
      <c r="M221" s="185"/>
      <c r="N221" s="185"/>
      <c r="O221" s="185"/>
      <c r="P221" s="185"/>
      <c r="Q221" s="185"/>
      <c r="R221" s="188"/>
      <c r="T221" s="189"/>
      <c r="U221" s="185"/>
      <c r="V221" s="185"/>
      <c r="W221" s="185"/>
      <c r="X221" s="185"/>
      <c r="Y221" s="185"/>
      <c r="Z221" s="185"/>
      <c r="AA221" s="190"/>
      <c r="AT221" s="191" t="s">
        <v>180</v>
      </c>
      <c r="AU221" s="191" t="s">
        <v>151</v>
      </c>
      <c r="AV221" s="11" t="s">
        <v>151</v>
      </c>
      <c r="AW221" s="11" t="s">
        <v>6</v>
      </c>
      <c r="AX221" s="11" t="s">
        <v>83</v>
      </c>
      <c r="AY221" s="191" t="s">
        <v>172</v>
      </c>
    </row>
    <row r="222" spans="2:65" s="9" customFormat="1" ht="37.35" customHeight="1">
      <c r="B222" s="157"/>
      <c r="C222" s="158"/>
      <c r="D222" s="159" t="s">
        <v>146</v>
      </c>
      <c r="E222" s="159"/>
      <c r="F222" s="159"/>
      <c r="G222" s="159"/>
      <c r="H222" s="159"/>
      <c r="I222" s="159"/>
      <c r="J222" s="159"/>
      <c r="K222" s="159"/>
      <c r="L222" s="159"/>
      <c r="M222" s="159"/>
      <c r="N222" s="282">
        <f>BK222</f>
        <v>0</v>
      </c>
      <c r="O222" s="283"/>
      <c r="P222" s="283"/>
      <c r="Q222" s="283"/>
      <c r="R222" s="160"/>
      <c r="T222" s="161"/>
      <c r="U222" s="158"/>
      <c r="V222" s="158"/>
      <c r="W222" s="162">
        <f>SUM(W223:W234)</f>
        <v>0</v>
      </c>
      <c r="X222" s="158"/>
      <c r="Y222" s="162">
        <f>SUM(Y223:Y234)</f>
        <v>0</v>
      </c>
      <c r="Z222" s="158"/>
      <c r="AA222" s="163">
        <f>SUM(AA223:AA234)</f>
        <v>0</v>
      </c>
      <c r="AR222" s="164" t="s">
        <v>203</v>
      </c>
      <c r="AT222" s="165" t="s">
        <v>74</v>
      </c>
      <c r="AU222" s="165" t="s">
        <v>75</v>
      </c>
      <c r="AY222" s="164" t="s">
        <v>172</v>
      </c>
      <c r="BK222" s="166">
        <f>SUM(BK223:BK234)</f>
        <v>0</v>
      </c>
    </row>
    <row r="223" spans="2:65" s="1" customFormat="1" ht="25.5" customHeight="1">
      <c r="B223" s="36"/>
      <c r="C223" s="168" t="s">
        <v>395</v>
      </c>
      <c r="D223" s="168" t="s">
        <v>173</v>
      </c>
      <c r="E223" s="169" t="s">
        <v>247</v>
      </c>
      <c r="F223" s="264" t="s">
        <v>248</v>
      </c>
      <c r="G223" s="264"/>
      <c r="H223" s="264"/>
      <c r="I223" s="264"/>
      <c r="J223" s="170" t="s">
        <v>249</v>
      </c>
      <c r="K223" s="171">
        <v>1</v>
      </c>
      <c r="L223" s="265">
        <v>0</v>
      </c>
      <c r="M223" s="266"/>
      <c r="N223" s="267">
        <f>ROUND(L223*K223,3)</f>
        <v>0</v>
      </c>
      <c r="O223" s="267"/>
      <c r="P223" s="267"/>
      <c r="Q223" s="267"/>
      <c r="R223" s="38"/>
      <c r="T223" s="173" t="s">
        <v>21</v>
      </c>
      <c r="U223" s="45" t="s">
        <v>42</v>
      </c>
      <c r="V223" s="37"/>
      <c r="W223" s="174">
        <f>V223*K223</f>
        <v>0</v>
      </c>
      <c r="X223" s="174">
        <v>0</v>
      </c>
      <c r="Y223" s="174">
        <f>X223*K223</f>
        <v>0</v>
      </c>
      <c r="Z223" s="174">
        <v>0</v>
      </c>
      <c r="AA223" s="175">
        <f>Z223*K223</f>
        <v>0</v>
      </c>
      <c r="AR223" s="20" t="s">
        <v>250</v>
      </c>
      <c r="AT223" s="20" t="s">
        <v>173</v>
      </c>
      <c r="AU223" s="20" t="s">
        <v>83</v>
      </c>
      <c r="AY223" s="20" t="s">
        <v>172</v>
      </c>
      <c r="BE223" s="111">
        <f>IF(U223="základná",N223,0)</f>
        <v>0</v>
      </c>
      <c r="BF223" s="111">
        <f>IF(U223="znížená",N223,0)</f>
        <v>0</v>
      </c>
      <c r="BG223" s="111">
        <f>IF(U223="zákl. prenesená",N223,0)</f>
        <v>0</v>
      </c>
      <c r="BH223" s="111">
        <f>IF(U223="zníž. prenesená",N223,0)</f>
        <v>0</v>
      </c>
      <c r="BI223" s="111">
        <f>IF(U223="nulová",N223,0)</f>
        <v>0</v>
      </c>
      <c r="BJ223" s="20" t="s">
        <v>151</v>
      </c>
      <c r="BK223" s="176">
        <f>ROUND(L223*K223,3)</f>
        <v>0</v>
      </c>
      <c r="BL223" s="20" t="s">
        <v>250</v>
      </c>
      <c r="BM223" s="20" t="s">
        <v>563</v>
      </c>
    </row>
    <row r="224" spans="2:65" s="10" customFormat="1" ht="51" customHeight="1">
      <c r="B224" s="177"/>
      <c r="C224" s="178"/>
      <c r="D224" s="178"/>
      <c r="E224" s="179" t="s">
        <v>21</v>
      </c>
      <c r="F224" s="268" t="s">
        <v>252</v>
      </c>
      <c r="G224" s="269"/>
      <c r="H224" s="269"/>
      <c r="I224" s="269"/>
      <c r="J224" s="178"/>
      <c r="K224" s="179" t="s">
        <v>21</v>
      </c>
      <c r="L224" s="178"/>
      <c r="M224" s="178"/>
      <c r="N224" s="178"/>
      <c r="O224" s="178"/>
      <c r="P224" s="178"/>
      <c r="Q224" s="178"/>
      <c r="R224" s="180"/>
      <c r="T224" s="181"/>
      <c r="U224" s="178"/>
      <c r="V224" s="178"/>
      <c r="W224" s="178"/>
      <c r="X224" s="178"/>
      <c r="Y224" s="178"/>
      <c r="Z224" s="178"/>
      <c r="AA224" s="182"/>
      <c r="AT224" s="183" t="s">
        <v>180</v>
      </c>
      <c r="AU224" s="183" t="s">
        <v>83</v>
      </c>
      <c r="AV224" s="10" t="s">
        <v>83</v>
      </c>
      <c r="AW224" s="10" t="s">
        <v>6</v>
      </c>
      <c r="AX224" s="10" t="s">
        <v>75</v>
      </c>
      <c r="AY224" s="183" t="s">
        <v>172</v>
      </c>
    </row>
    <row r="225" spans="2:65" s="11" customFormat="1" ht="16.5" customHeight="1">
      <c r="B225" s="184"/>
      <c r="C225" s="185"/>
      <c r="D225" s="185"/>
      <c r="E225" s="186" t="s">
        <v>21</v>
      </c>
      <c r="F225" s="272" t="s">
        <v>83</v>
      </c>
      <c r="G225" s="273"/>
      <c r="H225" s="273"/>
      <c r="I225" s="273"/>
      <c r="J225" s="185"/>
      <c r="K225" s="187">
        <v>1</v>
      </c>
      <c r="L225" s="185"/>
      <c r="M225" s="185"/>
      <c r="N225" s="185"/>
      <c r="O225" s="185"/>
      <c r="P225" s="185"/>
      <c r="Q225" s="185"/>
      <c r="R225" s="188"/>
      <c r="T225" s="189"/>
      <c r="U225" s="185"/>
      <c r="V225" s="185"/>
      <c r="W225" s="185"/>
      <c r="X225" s="185"/>
      <c r="Y225" s="185"/>
      <c r="Z225" s="185"/>
      <c r="AA225" s="190"/>
      <c r="AT225" s="191" t="s">
        <v>180</v>
      </c>
      <c r="AU225" s="191" t="s">
        <v>83</v>
      </c>
      <c r="AV225" s="11" t="s">
        <v>151</v>
      </c>
      <c r="AW225" s="11" t="s">
        <v>6</v>
      </c>
      <c r="AX225" s="11" t="s">
        <v>83</v>
      </c>
      <c r="AY225" s="191" t="s">
        <v>172</v>
      </c>
    </row>
    <row r="226" spans="2:65" s="1" customFormat="1" ht="51" customHeight="1">
      <c r="B226" s="36"/>
      <c r="C226" s="168" t="s">
        <v>401</v>
      </c>
      <c r="D226" s="168" t="s">
        <v>173</v>
      </c>
      <c r="E226" s="169" t="s">
        <v>254</v>
      </c>
      <c r="F226" s="264" t="s">
        <v>255</v>
      </c>
      <c r="G226" s="264"/>
      <c r="H226" s="264"/>
      <c r="I226" s="264"/>
      <c r="J226" s="170" t="s">
        <v>249</v>
      </c>
      <c r="K226" s="171">
        <v>1</v>
      </c>
      <c r="L226" s="265">
        <v>0</v>
      </c>
      <c r="M226" s="266"/>
      <c r="N226" s="267">
        <f>ROUND(L226*K226,3)</f>
        <v>0</v>
      </c>
      <c r="O226" s="267"/>
      <c r="P226" s="267"/>
      <c r="Q226" s="267"/>
      <c r="R226" s="38"/>
      <c r="T226" s="173" t="s">
        <v>21</v>
      </c>
      <c r="U226" s="45" t="s">
        <v>42</v>
      </c>
      <c r="V226" s="37"/>
      <c r="W226" s="174">
        <f>V226*K226</f>
        <v>0</v>
      </c>
      <c r="X226" s="174">
        <v>0</v>
      </c>
      <c r="Y226" s="174">
        <f>X226*K226</f>
        <v>0</v>
      </c>
      <c r="Z226" s="174">
        <v>0</v>
      </c>
      <c r="AA226" s="175">
        <f>Z226*K226</f>
        <v>0</v>
      </c>
      <c r="AR226" s="20" t="s">
        <v>250</v>
      </c>
      <c r="AT226" s="20" t="s">
        <v>173</v>
      </c>
      <c r="AU226" s="20" t="s">
        <v>83</v>
      </c>
      <c r="AY226" s="20" t="s">
        <v>172</v>
      </c>
      <c r="BE226" s="111">
        <f>IF(U226="základná",N226,0)</f>
        <v>0</v>
      </c>
      <c r="BF226" s="111">
        <f>IF(U226="znížená",N226,0)</f>
        <v>0</v>
      </c>
      <c r="BG226" s="111">
        <f>IF(U226="zákl. prenesená",N226,0)</f>
        <v>0</v>
      </c>
      <c r="BH226" s="111">
        <f>IF(U226="zníž. prenesená",N226,0)</f>
        <v>0</v>
      </c>
      <c r="BI226" s="111">
        <f>IF(U226="nulová",N226,0)</f>
        <v>0</v>
      </c>
      <c r="BJ226" s="20" t="s">
        <v>151</v>
      </c>
      <c r="BK226" s="176">
        <f>ROUND(L226*K226,3)</f>
        <v>0</v>
      </c>
      <c r="BL226" s="20" t="s">
        <v>250</v>
      </c>
      <c r="BM226" s="20" t="s">
        <v>564</v>
      </c>
    </row>
    <row r="227" spans="2:65" s="10" customFormat="1" ht="38.25" customHeight="1">
      <c r="B227" s="177"/>
      <c r="C227" s="178"/>
      <c r="D227" s="178"/>
      <c r="E227" s="179" t="s">
        <v>21</v>
      </c>
      <c r="F227" s="268" t="s">
        <v>257</v>
      </c>
      <c r="G227" s="269"/>
      <c r="H227" s="269"/>
      <c r="I227" s="269"/>
      <c r="J227" s="178"/>
      <c r="K227" s="179" t="s">
        <v>21</v>
      </c>
      <c r="L227" s="178"/>
      <c r="M227" s="178"/>
      <c r="N227" s="178"/>
      <c r="O227" s="178"/>
      <c r="P227" s="178"/>
      <c r="Q227" s="178"/>
      <c r="R227" s="180"/>
      <c r="T227" s="181"/>
      <c r="U227" s="178"/>
      <c r="V227" s="178"/>
      <c r="W227" s="178"/>
      <c r="X227" s="178"/>
      <c r="Y227" s="178"/>
      <c r="Z227" s="178"/>
      <c r="AA227" s="182"/>
      <c r="AT227" s="183" t="s">
        <v>180</v>
      </c>
      <c r="AU227" s="183" t="s">
        <v>83</v>
      </c>
      <c r="AV227" s="10" t="s">
        <v>83</v>
      </c>
      <c r="AW227" s="10" t="s">
        <v>6</v>
      </c>
      <c r="AX227" s="10" t="s">
        <v>75</v>
      </c>
      <c r="AY227" s="183" t="s">
        <v>172</v>
      </c>
    </row>
    <row r="228" spans="2:65" s="11" customFormat="1" ht="16.5" customHeight="1">
      <c r="B228" s="184"/>
      <c r="C228" s="185"/>
      <c r="D228" s="185"/>
      <c r="E228" s="186" t="s">
        <v>21</v>
      </c>
      <c r="F228" s="272" t="s">
        <v>83</v>
      </c>
      <c r="G228" s="273"/>
      <c r="H228" s="273"/>
      <c r="I228" s="273"/>
      <c r="J228" s="185"/>
      <c r="K228" s="187">
        <v>1</v>
      </c>
      <c r="L228" s="185"/>
      <c r="M228" s="185"/>
      <c r="N228" s="185"/>
      <c r="O228" s="185"/>
      <c r="P228" s="185"/>
      <c r="Q228" s="185"/>
      <c r="R228" s="188"/>
      <c r="T228" s="189"/>
      <c r="U228" s="185"/>
      <c r="V228" s="185"/>
      <c r="W228" s="185"/>
      <c r="X228" s="185"/>
      <c r="Y228" s="185"/>
      <c r="Z228" s="185"/>
      <c r="AA228" s="190"/>
      <c r="AT228" s="191" t="s">
        <v>180</v>
      </c>
      <c r="AU228" s="191" t="s">
        <v>83</v>
      </c>
      <c r="AV228" s="11" t="s">
        <v>151</v>
      </c>
      <c r="AW228" s="11" t="s">
        <v>6</v>
      </c>
      <c r="AX228" s="11" t="s">
        <v>83</v>
      </c>
      <c r="AY228" s="191" t="s">
        <v>172</v>
      </c>
    </row>
    <row r="229" spans="2:65" s="1" customFormat="1" ht="25.5" customHeight="1">
      <c r="B229" s="36"/>
      <c r="C229" s="168" t="s">
        <v>403</v>
      </c>
      <c r="D229" s="168" t="s">
        <v>173</v>
      </c>
      <c r="E229" s="169" t="s">
        <v>259</v>
      </c>
      <c r="F229" s="264" t="s">
        <v>260</v>
      </c>
      <c r="G229" s="264"/>
      <c r="H229" s="264"/>
      <c r="I229" s="264"/>
      <c r="J229" s="170" t="s">
        <v>249</v>
      </c>
      <c r="K229" s="171">
        <v>1</v>
      </c>
      <c r="L229" s="265">
        <v>0</v>
      </c>
      <c r="M229" s="266"/>
      <c r="N229" s="267">
        <f>ROUND(L229*K229,3)</f>
        <v>0</v>
      </c>
      <c r="O229" s="267"/>
      <c r="P229" s="267"/>
      <c r="Q229" s="267"/>
      <c r="R229" s="38"/>
      <c r="T229" s="173" t="s">
        <v>21</v>
      </c>
      <c r="U229" s="45" t="s">
        <v>42</v>
      </c>
      <c r="V229" s="37"/>
      <c r="W229" s="174">
        <f>V229*K229</f>
        <v>0</v>
      </c>
      <c r="X229" s="174">
        <v>0</v>
      </c>
      <c r="Y229" s="174">
        <f>X229*K229</f>
        <v>0</v>
      </c>
      <c r="Z229" s="174">
        <v>0</v>
      </c>
      <c r="AA229" s="175">
        <f>Z229*K229</f>
        <v>0</v>
      </c>
      <c r="AR229" s="20" t="s">
        <v>250</v>
      </c>
      <c r="AT229" s="20" t="s">
        <v>173</v>
      </c>
      <c r="AU229" s="20" t="s">
        <v>83</v>
      </c>
      <c r="AY229" s="20" t="s">
        <v>172</v>
      </c>
      <c r="BE229" s="111">
        <f>IF(U229="základná",N229,0)</f>
        <v>0</v>
      </c>
      <c r="BF229" s="111">
        <f>IF(U229="znížená",N229,0)</f>
        <v>0</v>
      </c>
      <c r="BG229" s="111">
        <f>IF(U229="zákl. prenesená",N229,0)</f>
        <v>0</v>
      </c>
      <c r="BH229" s="111">
        <f>IF(U229="zníž. prenesená",N229,0)</f>
        <v>0</v>
      </c>
      <c r="BI229" s="111">
        <f>IF(U229="nulová",N229,0)</f>
        <v>0</v>
      </c>
      <c r="BJ229" s="20" t="s">
        <v>151</v>
      </c>
      <c r="BK229" s="176">
        <f>ROUND(L229*K229,3)</f>
        <v>0</v>
      </c>
      <c r="BL229" s="20" t="s">
        <v>250</v>
      </c>
      <c r="BM229" s="20" t="s">
        <v>565</v>
      </c>
    </row>
    <row r="230" spans="2:65" s="10" customFormat="1" ht="25.5" customHeight="1">
      <c r="B230" s="177"/>
      <c r="C230" s="178"/>
      <c r="D230" s="178"/>
      <c r="E230" s="179" t="s">
        <v>21</v>
      </c>
      <c r="F230" s="268" t="s">
        <v>262</v>
      </c>
      <c r="G230" s="269"/>
      <c r="H230" s="269"/>
      <c r="I230" s="269"/>
      <c r="J230" s="178"/>
      <c r="K230" s="179" t="s">
        <v>21</v>
      </c>
      <c r="L230" s="178"/>
      <c r="M230" s="178"/>
      <c r="N230" s="178"/>
      <c r="O230" s="178"/>
      <c r="P230" s="178"/>
      <c r="Q230" s="178"/>
      <c r="R230" s="180"/>
      <c r="T230" s="181"/>
      <c r="U230" s="178"/>
      <c r="V230" s="178"/>
      <c r="W230" s="178"/>
      <c r="X230" s="178"/>
      <c r="Y230" s="178"/>
      <c r="Z230" s="178"/>
      <c r="AA230" s="182"/>
      <c r="AT230" s="183" t="s">
        <v>180</v>
      </c>
      <c r="AU230" s="183" t="s">
        <v>83</v>
      </c>
      <c r="AV230" s="10" t="s">
        <v>83</v>
      </c>
      <c r="AW230" s="10" t="s">
        <v>6</v>
      </c>
      <c r="AX230" s="10" t="s">
        <v>75</v>
      </c>
      <c r="AY230" s="183" t="s">
        <v>172</v>
      </c>
    </row>
    <row r="231" spans="2:65" s="11" customFormat="1" ht="16.5" customHeight="1">
      <c r="B231" s="184"/>
      <c r="C231" s="185"/>
      <c r="D231" s="185"/>
      <c r="E231" s="186" t="s">
        <v>21</v>
      </c>
      <c r="F231" s="272" t="s">
        <v>83</v>
      </c>
      <c r="G231" s="273"/>
      <c r="H231" s="273"/>
      <c r="I231" s="273"/>
      <c r="J231" s="185"/>
      <c r="K231" s="187">
        <v>1</v>
      </c>
      <c r="L231" s="185"/>
      <c r="M231" s="185"/>
      <c r="N231" s="185"/>
      <c r="O231" s="185"/>
      <c r="P231" s="185"/>
      <c r="Q231" s="185"/>
      <c r="R231" s="188"/>
      <c r="T231" s="189"/>
      <c r="U231" s="185"/>
      <c r="V231" s="185"/>
      <c r="W231" s="185"/>
      <c r="X231" s="185"/>
      <c r="Y231" s="185"/>
      <c r="Z231" s="185"/>
      <c r="AA231" s="190"/>
      <c r="AT231" s="191" t="s">
        <v>180</v>
      </c>
      <c r="AU231" s="191" t="s">
        <v>83</v>
      </c>
      <c r="AV231" s="11" t="s">
        <v>151</v>
      </c>
      <c r="AW231" s="11" t="s">
        <v>6</v>
      </c>
      <c r="AX231" s="11" t="s">
        <v>83</v>
      </c>
      <c r="AY231" s="191" t="s">
        <v>172</v>
      </c>
    </row>
    <row r="232" spans="2:65" s="1" customFormat="1" ht="16.5" customHeight="1">
      <c r="B232" s="36"/>
      <c r="C232" s="168" t="s">
        <v>405</v>
      </c>
      <c r="D232" s="168" t="s">
        <v>173</v>
      </c>
      <c r="E232" s="169" t="s">
        <v>264</v>
      </c>
      <c r="F232" s="264" t="s">
        <v>265</v>
      </c>
      <c r="G232" s="264"/>
      <c r="H232" s="264"/>
      <c r="I232" s="264"/>
      <c r="J232" s="170" t="s">
        <v>249</v>
      </c>
      <c r="K232" s="171">
        <v>1</v>
      </c>
      <c r="L232" s="265">
        <v>0</v>
      </c>
      <c r="M232" s="266"/>
      <c r="N232" s="267">
        <f>ROUND(L232*K232,3)</f>
        <v>0</v>
      </c>
      <c r="O232" s="267"/>
      <c r="P232" s="267"/>
      <c r="Q232" s="267"/>
      <c r="R232" s="38"/>
      <c r="T232" s="173" t="s">
        <v>21</v>
      </c>
      <c r="U232" s="45" t="s">
        <v>42</v>
      </c>
      <c r="V232" s="37"/>
      <c r="W232" s="174">
        <f>V232*K232</f>
        <v>0</v>
      </c>
      <c r="X232" s="174">
        <v>0</v>
      </c>
      <c r="Y232" s="174">
        <f>X232*K232</f>
        <v>0</v>
      </c>
      <c r="Z232" s="174">
        <v>0</v>
      </c>
      <c r="AA232" s="175">
        <f>Z232*K232</f>
        <v>0</v>
      </c>
      <c r="AR232" s="20" t="s">
        <v>250</v>
      </c>
      <c r="AT232" s="20" t="s">
        <v>173</v>
      </c>
      <c r="AU232" s="20" t="s">
        <v>83</v>
      </c>
      <c r="AY232" s="20" t="s">
        <v>172</v>
      </c>
      <c r="BE232" s="111">
        <f>IF(U232="základná",N232,0)</f>
        <v>0</v>
      </c>
      <c r="BF232" s="111">
        <f>IF(U232="znížená",N232,0)</f>
        <v>0</v>
      </c>
      <c r="BG232" s="111">
        <f>IF(U232="zákl. prenesená",N232,0)</f>
        <v>0</v>
      </c>
      <c r="BH232" s="111">
        <f>IF(U232="zníž. prenesená",N232,0)</f>
        <v>0</v>
      </c>
      <c r="BI232" s="111">
        <f>IF(U232="nulová",N232,0)</f>
        <v>0</v>
      </c>
      <c r="BJ232" s="20" t="s">
        <v>151</v>
      </c>
      <c r="BK232" s="176">
        <f>ROUND(L232*K232,3)</f>
        <v>0</v>
      </c>
      <c r="BL232" s="20" t="s">
        <v>250</v>
      </c>
      <c r="BM232" s="20" t="s">
        <v>566</v>
      </c>
    </row>
    <row r="233" spans="2:65" s="10" customFormat="1" ht="25.5" customHeight="1">
      <c r="B233" s="177"/>
      <c r="C233" s="178"/>
      <c r="D233" s="178"/>
      <c r="E233" s="179" t="s">
        <v>21</v>
      </c>
      <c r="F233" s="268" t="s">
        <v>267</v>
      </c>
      <c r="G233" s="269"/>
      <c r="H233" s="269"/>
      <c r="I233" s="269"/>
      <c r="J233" s="178"/>
      <c r="K233" s="179" t="s">
        <v>21</v>
      </c>
      <c r="L233" s="178"/>
      <c r="M233" s="178"/>
      <c r="N233" s="178"/>
      <c r="O233" s="178"/>
      <c r="P233" s="178"/>
      <c r="Q233" s="178"/>
      <c r="R233" s="180"/>
      <c r="T233" s="181"/>
      <c r="U233" s="178"/>
      <c r="V233" s="178"/>
      <c r="W233" s="178"/>
      <c r="X233" s="178"/>
      <c r="Y233" s="178"/>
      <c r="Z233" s="178"/>
      <c r="AA233" s="182"/>
      <c r="AT233" s="183" t="s">
        <v>180</v>
      </c>
      <c r="AU233" s="183" t="s">
        <v>83</v>
      </c>
      <c r="AV233" s="10" t="s">
        <v>83</v>
      </c>
      <c r="AW233" s="10" t="s">
        <v>6</v>
      </c>
      <c r="AX233" s="10" t="s">
        <v>75</v>
      </c>
      <c r="AY233" s="183" t="s">
        <v>172</v>
      </c>
    </row>
    <row r="234" spans="2:65" s="11" customFormat="1" ht="16.5" customHeight="1">
      <c r="B234" s="184"/>
      <c r="C234" s="185"/>
      <c r="D234" s="185"/>
      <c r="E234" s="186" t="s">
        <v>21</v>
      </c>
      <c r="F234" s="272" t="s">
        <v>83</v>
      </c>
      <c r="G234" s="273"/>
      <c r="H234" s="273"/>
      <c r="I234" s="273"/>
      <c r="J234" s="185"/>
      <c r="K234" s="187">
        <v>1</v>
      </c>
      <c r="L234" s="185"/>
      <c r="M234" s="185"/>
      <c r="N234" s="185"/>
      <c r="O234" s="185"/>
      <c r="P234" s="185"/>
      <c r="Q234" s="185"/>
      <c r="R234" s="188"/>
      <c r="T234" s="189"/>
      <c r="U234" s="185"/>
      <c r="V234" s="185"/>
      <c r="W234" s="185"/>
      <c r="X234" s="185"/>
      <c r="Y234" s="185"/>
      <c r="Z234" s="185"/>
      <c r="AA234" s="190"/>
      <c r="AT234" s="191" t="s">
        <v>180</v>
      </c>
      <c r="AU234" s="191" t="s">
        <v>83</v>
      </c>
      <c r="AV234" s="11" t="s">
        <v>151</v>
      </c>
      <c r="AW234" s="11" t="s">
        <v>6</v>
      </c>
      <c r="AX234" s="11" t="s">
        <v>83</v>
      </c>
      <c r="AY234" s="191" t="s">
        <v>172</v>
      </c>
    </row>
    <row r="235" spans="2:65" s="1" customFormat="1" ht="49.9" customHeight="1">
      <c r="B235" s="36"/>
      <c r="C235" s="37"/>
      <c r="D235" s="159" t="s">
        <v>268</v>
      </c>
      <c r="E235" s="37"/>
      <c r="F235" s="37"/>
      <c r="G235" s="37"/>
      <c r="H235" s="37"/>
      <c r="I235" s="37"/>
      <c r="J235" s="37"/>
      <c r="K235" s="37"/>
      <c r="L235" s="37"/>
      <c r="M235" s="37"/>
      <c r="N235" s="282">
        <f t="shared" ref="N235:N240" si="5">BK235</f>
        <v>0</v>
      </c>
      <c r="O235" s="283"/>
      <c r="P235" s="283"/>
      <c r="Q235" s="283"/>
      <c r="R235" s="38"/>
      <c r="T235" s="144"/>
      <c r="U235" s="37"/>
      <c r="V235" s="37"/>
      <c r="W235" s="37"/>
      <c r="X235" s="37"/>
      <c r="Y235" s="37"/>
      <c r="Z235" s="37"/>
      <c r="AA235" s="79"/>
      <c r="AT235" s="20" t="s">
        <v>74</v>
      </c>
      <c r="AU235" s="20" t="s">
        <v>75</v>
      </c>
      <c r="AY235" s="20" t="s">
        <v>269</v>
      </c>
      <c r="BK235" s="176">
        <f>SUM(BK236:BK240)</f>
        <v>0</v>
      </c>
    </row>
    <row r="236" spans="2:65" s="1" customFormat="1" ht="22.35" customHeight="1">
      <c r="B236" s="36"/>
      <c r="C236" s="192" t="s">
        <v>21</v>
      </c>
      <c r="D236" s="192" t="s">
        <v>173</v>
      </c>
      <c r="E236" s="193" t="s">
        <v>21</v>
      </c>
      <c r="F236" s="276" t="s">
        <v>21</v>
      </c>
      <c r="G236" s="276"/>
      <c r="H236" s="276"/>
      <c r="I236" s="276"/>
      <c r="J236" s="194" t="s">
        <v>21</v>
      </c>
      <c r="K236" s="172"/>
      <c r="L236" s="265"/>
      <c r="M236" s="267"/>
      <c r="N236" s="267">
        <f t="shared" si="5"/>
        <v>0</v>
      </c>
      <c r="O236" s="267"/>
      <c r="P236" s="267"/>
      <c r="Q236" s="267"/>
      <c r="R236" s="38"/>
      <c r="T236" s="173" t="s">
        <v>21</v>
      </c>
      <c r="U236" s="195" t="s">
        <v>42</v>
      </c>
      <c r="V236" s="37"/>
      <c r="W236" s="37"/>
      <c r="X236" s="37"/>
      <c r="Y236" s="37"/>
      <c r="Z236" s="37"/>
      <c r="AA236" s="79"/>
      <c r="AT236" s="20" t="s">
        <v>269</v>
      </c>
      <c r="AU236" s="20" t="s">
        <v>83</v>
      </c>
      <c r="AY236" s="20" t="s">
        <v>269</v>
      </c>
      <c r="BE236" s="111">
        <f>IF(U236="základná",N236,0)</f>
        <v>0</v>
      </c>
      <c r="BF236" s="111">
        <f>IF(U236="znížená",N236,0)</f>
        <v>0</v>
      </c>
      <c r="BG236" s="111">
        <f>IF(U236="zákl. prenesená",N236,0)</f>
        <v>0</v>
      </c>
      <c r="BH236" s="111">
        <f>IF(U236="zníž. prenesená",N236,0)</f>
        <v>0</v>
      </c>
      <c r="BI236" s="111">
        <f>IF(U236="nulová",N236,0)</f>
        <v>0</v>
      </c>
      <c r="BJ236" s="20" t="s">
        <v>151</v>
      </c>
      <c r="BK236" s="176">
        <f>L236*K236</f>
        <v>0</v>
      </c>
    </row>
    <row r="237" spans="2:65" s="1" customFormat="1" ht="22.35" customHeight="1">
      <c r="B237" s="36"/>
      <c r="C237" s="192" t="s">
        <v>21</v>
      </c>
      <c r="D237" s="192" t="s">
        <v>173</v>
      </c>
      <c r="E237" s="193" t="s">
        <v>21</v>
      </c>
      <c r="F237" s="276" t="s">
        <v>21</v>
      </c>
      <c r="G237" s="276"/>
      <c r="H237" s="276"/>
      <c r="I237" s="276"/>
      <c r="J237" s="194" t="s">
        <v>21</v>
      </c>
      <c r="K237" s="172"/>
      <c r="L237" s="265"/>
      <c r="M237" s="267"/>
      <c r="N237" s="267">
        <f t="shared" si="5"/>
        <v>0</v>
      </c>
      <c r="O237" s="267"/>
      <c r="P237" s="267"/>
      <c r="Q237" s="267"/>
      <c r="R237" s="38"/>
      <c r="T237" s="173" t="s">
        <v>21</v>
      </c>
      <c r="U237" s="195" t="s">
        <v>42</v>
      </c>
      <c r="V237" s="37"/>
      <c r="W237" s="37"/>
      <c r="X237" s="37"/>
      <c r="Y237" s="37"/>
      <c r="Z237" s="37"/>
      <c r="AA237" s="79"/>
      <c r="AT237" s="20" t="s">
        <v>269</v>
      </c>
      <c r="AU237" s="20" t="s">
        <v>83</v>
      </c>
      <c r="AY237" s="20" t="s">
        <v>269</v>
      </c>
      <c r="BE237" s="111">
        <f>IF(U237="základná",N237,0)</f>
        <v>0</v>
      </c>
      <c r="BF237" s="111">
        <f>IF(U237="znížená",N237,0)</f>
        <v>0</v>
      </c>
      <c r="BG237" s="111">
        <f>IF(U237="zákl. prenesená",N237,0)</f>
        <v>0</v>
      </c>
      <c r="BH237" s="111">
        <f>IF(U237="zníž. prenesená",N237,0)</f>
        <v>0</v>
      </c>
      <c r="BI237" s="111">
        <f>IF(U237="nulová",N237,0)</f>
        <v>0</v>
      </c>
      <c r="BJ237" s="20" t="s">
        <v>151</v>
      </c>
      <c r="BK237" s="176">
        <f>L237*K237</f>
        <v>0</v>
      </c>
    </row>
    <row r="238" spans="2:65" s="1" customFormat="1" ht="22.35" customHeight="1">
      <c r="B238" s="36"/>
      <c r="C238" s="192" t="s">
        <v>21</v>
      </c>
      <c r="D238" s="192" t="s">
        <v>173</v>
      </c>
      <c r="E238" s="193" t="s">
        <v>21</v>
      </c>
      <c r="F238" s="276" t="s">
        <v>21</v>
      </c>
      <c r="G238" s="276"/>
      <c r="H238" s="276"/>
      <c r="I238" s="276"/>
      <c r="J238" s="194" t="s">
        <v>21</v>
      </c>
      <c r="K238" s="172"/>
      <c r="L238" s="265"/>
      <c r="M238" s="267"/>
      <c r="N238" s="267">
        <f t="shared" si="5"/>
        <v>0</v>
      </c>
      <c r="O238" s="267"/>
      <c r="P238" s="267"/>
      <c r="Q238" s="267"/>
      <c r="R238" s="38"/>
      <c r="T238" s="173" t="s">
        <v>21</v>
      </c>
      <c r="U238" s="195" t="s">
        <v>42</v>
      </c>
      <c r="V238" s="37"/>
      <c r="W238" s="37"/>
      <c r="X238" s="37"/>
      <c r="Y238" s="37"/>
      <c r="Z238" s="37"/>
      <c r="AA238" s="79"/>
      <c r="AT238" s="20" t="s">
        <v>269</v>
      </c>
      <c r="AU238" s="20" t="s">
        <v>83</v>
      </c>
      <c r="AY238" s="20" t="s">
        <v>269</v>
      </c>
      <c r="BE238" s="111">
        <f>IF(U238="základná",N238,0)</f>
        <v>0</v>
      </c>
      <c r="BF238" s="111">
        <f>IF(U238="znížená",N238,0)</f>
        <v>0</v>
      </c>
      <c r="BG238" s="111">
        <f>IF(U238="zákl. prenesená",N238,0)</f>
        <v>0</v>
      </c>
      <c r="BH238" s="111">
        <f>IF(U238="zníž. prenesená",N238,0)</f>
        <v>0</v>
      </c>
      <c r="BI238" s="111">
        <f>IF(U238="nulová",N238,0)</f>
        <v>0</v>
      </c>
      <c r="BJ238" s="20" t="s">
        <v>151</v>
      </c>
      <c r="BK238" s="176">
        <f>L238*K238</f>
        <v>0</v>
      </c>
    </row>
    <row r="239" spans="2:65" s="1" customFormat="1" ht="22.35" customHeight="1">
      <c r="B239" s="36"/>
      <c r="C239" s="192" t="s">
        <v>21</v>
      </c>
      <c r="D239" s="192" t="s">
        <v>173</v>
      </c>
      <c r="E239" s="193" t="s">
        <v>21</v>
      </c>
      <c r="F239" s="276" t="s">
        <v>21</v>
      </c>
      <c r="G239" s="276"/>
      <c r="H239" s="276"/>
      <c r="I239" s="276"/>
      <c r="J239" s="194" t="s">
        <v>21</v>
      </c>
      <c r="K239" s="172"/>
      <c r="L239" s="265"/>
      <c r="M239" s="267"/>
      <c r="N239" s="267">
        <f t="shared" si="5"/>
        <v>0</v>
      </c>
      <c r="O239" s="267"/>
      <c r="P239" s="267"/>
      <c r="Q239" s="267"/>
      <c r="R239" s="38"/>
      <c r="T239" s="173" t="s">
        <v>21</v>
      </c>
      <c r="U239" s="195" t="s">
        <v>42</v>
      </c>
      <c r="V239" s="37"/>
      <c r="W239" s="37"/>
      <c r="X239" s="37"/>
      <c r="Y239" s="37"/>
      <c r="Z239" s="37"/>
      <c r="AA239" s="79"/>
      <c r="AT239" s="20" t="s">
        <v>269</v>
      </c>
      <c r="AU239" s="20" t="s">
        <v>83</v>
      </c>
      <c r="AY239" s="20" t="s">
        <v>269</v>
      </c>
      <c r="BE239" s="111">
        <f>IF(U239="základná",N239,0)</f>
        <v>0</v>
      </c>
      <c r="BF239" s="111">
        <f>IF(U239="znížená",N239,0)</f>
        <v>0</v>
      </c>
      <c r="BG239" s="111">
        <f>IF(U239="zákl. prenesená",N239,0)</f>
        <v>0</v>
      </c>
      <c r="BH239" s="111">
        <f>IF(U239="zníž. prenesená",N239,0)</f>
        <v>0</v>
      </c>
      <c r="BI239" s="111">
        <f>IF(U239="nulová",N239,0)</f>
        <v>0</v>
      </c>
      <c r="BJ239" s="20" t="s">
        <v>151</v>
      </c>
      <c r="BK239" s="176">
        <f>L239*K239</f>
        <v>0</v>
      </c>
    </row>
    <row r="240" spans="2:65" s="1" customFormat="1" ht="22.35" customHeight="1">
      <c r="B240" s="36"/>
      <c r="C240" s="192" t="s">
        <v>21</v>
      </c>
      <c r="D240" s="192" t="s">
        <v>173</v>
      </c>
      <c r="E240" s="193" t="s">
        <v>21</v>
      </c>
      <c r="F240" s="276" t="s">
        <v>21</v>
      </c>
      <c r="G240" s="276"/>
      <c r="H240" s="276"/>
      <c r="I240" s="276"/>
      <c r="J240" s="194" t="s">
        <v>21</v>
      </c>
      <c r="K240" s="172"/>
      <c r="L240" s="265"/>
      <c r="M240" s="267"/>
      <c r="N240" s="267">
        <f t="shared" si="5"/>
        <v>0</v>
      </c>
      <c r="O240" s="267"/>
      <c r="P240" s="267"/>
      <c r="Q240" s="267"/>
      <c r="R240" s="38"/>
      <c r="T240" s="173" t="s">
        <v>21</v>
      </c>
      <c r="U240" s="195" t="s">
        <v>42</v>
      </c>
      <c r="V240" s="57"/>
      <c r="W240" s="57"/>
      <c r="X240" s="57"/>
      <c r="Y240" s="57"/>
      <c r="Z240" s="57"/>
      <c r="AA240" s="59"/>
      <c r="AT240" s="20" t="s">
        <v>269</v>
      </c>
      <c r="AU240" s="20" t="s">
        <v>83</v>
      </c>
      <c r="AY240" s="20" t="s">
        <v>269</v>
      </c>
      <c r="BE240" s="111">
        <f>IF(U240="základná",N240,0)</f>
        <v>0</v>
      </c>
      <c r="BF240" s="111">
        <f>IF(U240="znížená",N240,0)</f>
        <v>0</v>
      </c>
      <c r="BG240" s="111">
        <f>IF(U240="zákl. prenesená",N240,0)</f>
        <v>0</v>
      </c>
      <c r="BH240" s="111">
        <f>IF(U240="zníž. prenesená",N240,0)</f>
        <v>0</v>
      </c>
      <c r="BI240" s="111">
        <f>IF(U240="nulová",N240,0)</f>
        <v>0</v>
      </c>
      <c r="BJ240" s="20" t="s">
        <v>151</v>
      </c>
      <c r="BK240" s="176">
        <f>L240*K240</f>
        <v>0</v>
      </c>
    </row>
    <row r="241" spans="2:18" s="1" customFormat="1" ht="6.95" customHeight="1">
      <c r="B241" s="60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2"/>
    </row>
  </sheetData>
  <sheetProtection algorithmName="SHA-512" hashValue="9ofXjtiZKzGyLv5abQYVTBqgkJ+y2A3BEK6N16SaY2P2cPGh2jHLhgX4/n1nMtUkomGHppaSZuEbHgKVnnDryQ==" saltValue="ILGvm6k2zGk+nz8dNHp86VWZ3P47OmzdJiFa9vCunNSBToiueHNeZKs16oPhh+aq6FJNhuKQSKih3BpfszhapA==" spinCount="10" sheet="1" objects="1" scenarios="1" formatColumns="0" formatRows="0"/>
  <mergeCells count="262">
    <mergeCell ref="H1:K1"/>
    <mergeCell ref="S2:AC2"/>
    <mergeCell ref="F239:I239"/>
    <mergeCell ref="L239:M239"/>
    <mergeCell ref="N239:Q239"/>
    <mergeCell ref="F240:I240"/>
    <mergeCell ref="L240:M240"/>
    <mergeCell ref="N240:Q240"/>
    <mergeCell ref="N126:Q126"/>
    <mergeCell ref="N127:Q127"/>
    <mergeCell ref="N128:Q128"/>
    <mergeCell ref="N150:Q150"/>
    <mergeCell ref="N158:Q158"/>
    <mergeCell ref="N170:Q170"/>
    <mergeCell ref="N174:Q174"/>
    <mergeCell ref="N186:Q186"/>
    <mergeCell ref="N217:Q217"/>
    <mergeCell ref="N218:Q218"/>
    <mergeCell ref="N222:Q222"/>
    <mergeCell ref="N235:Q235"/>
    <mergeCell ref="F233:I233"/>
    <mergeCell ref="F234:I234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27:I227"/>
    <mergeCell ref="F228:I228"/>
    <mergeCell ref="F229:I229"/>
    <mergeCell ref="L229:M229"/>
    <mergeCell ref="N229:Q229"/>
    <mergeCell ref="F230:I230"/>
    <mergeCell ref="F231:I231"/>
    <mergeCell ref="F232:I232"/>
    <mergeCell ref="L232:M232"/>
    <mergeCell ref="N232:Q232"/>
    <mergeCell ref="F220:I220"/>
    <mergeCell ref="F221:I221"/>
    <mergeCell ref="F223:I223"/>
    <mergeCell ref="L223:M223"/>
    <mergeCell ref="N223:Q223"/>
    <mergeCell ref="F224:I224"/>
    <mergeCell ref="F225:I225"/>
    <mergeCell ref="F226:I226"/>
    <mergeCell ref="L226:M226"/>
    <mergeCell ref="N226:Q226"/>
    <mergeCell ref="F213:I213"/>
    <mergeCell ref="F214:I214"/>
    <mergeCell ref="L214:M214"/>
    <mergeCell ref="N214:Q214"/>
    <mergeCell ref="F215:I215"/>
    <mergeCell ref="F216:I216"/>
    <mergeCell ref="F219:I219"/>
    <mergeCell ref="L219:M219"/>
    <mergeCell ref="N219:Q219"/>
    <mergeCell ref="F208:I208"/>
    <mergeCell ref="L208:M208"/>
    <mergeCell ref="N208:Q208"/>
    <mergeCell ref="F209:I209"/>
    <mergeCell ref="F210:I210"/>
    <mergeCell ref="F211:I211"/>
    <mergeCell ref="L211:M211"/>
    <mergeCell ref="N211:Q211"/>
    <mergeCell ref="F212:I212"/>
    <mergeCell ref="F201:I201"/>
    <mergeCell ref="F202:I202"/>
    <mergeCell ref="F203:I203"/>
    <mergeCell ref="F204:I204"/>
    <mergeCell ref="F205:I205"/>
    <mergeCell ref="L205:M205"/>
    <mergeCell ref="N205:Q205"/>
    <mergeCell ref="F206:I206"/>
    <mergeCell ref="F207:I207"/>
    <mergeCell ref="F195:I195"/>
    <mergeCell ref="F196:I196"/>
    <mergeCell ref="F197:I197"/>
    <mergeCell ref="L197:M197"/>
    <mergeCell ref="N197:Q197"/>
    <mergeCell ref="F198:I198"/>
    <mergeCell ref="F199:I199"/>
    <mergeCell ref="F200:I200"/>
    <mergeCell ref="L200:M200"/>
    <mergeCell ref="N200:Q200"/>
    <mergeCell ref="F191:I191"/>
    <mergeCell ref="L191:M191"/>
    <mergeCell ref="N191:Q191"/>
    <mergeCell ref="F192:I192"/>
    <mergeCell ref="F193:I193"/>
    <mergeCell ref="L193:M193"/>
    <mergeCell ref="N193:Q193"/>
    <mergeCell ref="F194:I194"/>
    <mergeCell ref="L194:M194"/>
    <mergeCell ref="N194:Q194"/>
    <mergeCell ref="F183:I183"/>
    <mergeCell ref="F184:I184"/>
    <mergeCell ref="F185:I185"/>
    <mergeCell ref="F187:I187"/>
    <mergeCell ref="L187:M187"/>
    <mergeCell ref="N187:Q187"/>
    <mergeCell ref="F188:I188"/>
    <mergeCell ref="F189:I189"/>
    <mergeCell ref="F190:I190"/>
    <mergeCell ref="F176:I176"/>
    <mergeCell ref="F177:I177"/>
    <mergeCell ref="F178:I178"/>
    <mergeCell ref="L178:M178"/>
    <mergeCell ref="N178:Q178"/>
    <mergeCell ref="F179:I179"/>
    <mergeCell ref="F180:I180"/>
    <mergeCell ref="F181:I181"/>
    <mergeCell ref="F182:I182"/>
    <mergeCell ref="L182:M182"/>
    <mergeCell ref="N182:Q182"/>
    <mergeCell ref="F169:I169"/>
    <mergeCell ref="F171:I171"/>
    <mergeCell ref="L171:M171"/>
    <mergeCell ref="N171:Q171"/>
    <mergeCell ref="F172:I172"/>
    <mergeCell ref="F173:I173"/>
    <mergeCell ref="F175:I175"/>
    <mergeCell ref="L175:M175"/>
    <mergeCell ref="N175:Q175"/>
    <mergeCell ref="F164:I164"/>
    <mergeCell ref="L164:M164"/>
    <mergeCell ref="N164:Q164"/>
    <mergeCell ref="F165:I165"/>
    <mergeCell ref="F166:I166"/>
    <mergeCell ref="F167:I167"/>
    <mergeCell ref="L167:M167"/>
    <mergeCell ref="N167:Q167"/>
    <mergeCell ref="F168:I168"/>
    <mergeCell ref="F159:I159"/>
    <mergeCell ref="L159:M159"/>
    <mergeCell ref="N159:Q159"/>
    <mergeCell ref="F160:I160"/>
    <mergeCell ref="F161:I161"/>
    <mergeCell ref="F162:I162"/>
    <mergeCell ref="F163:I163"/>
    <mergeCell ref="L163:M163"/>
    <mergeCell ref="N163:Q163"/>
    <mergeCell ref="F152:I152"/>
    <mergeCell ref="F153:I153"/>
    <mergeCell ref="F154:I154"/>
    <mergeCell ref="L154:M154"/>
    <mergeCell ref="N154:Q154"/>
    <mergeCell ref="F155:I155"/>
    <mergeCell ref="F156:I156"/>
    <mergeCell ref="F157:I157"/>
    <mergeCell ref="L157:M157"/>
    <mergeCell ref="N157:Q157"/>
    <mergeCell ref="F144:I144"/>
    <mergeCell ref="F145:I145"/>
    <mergeCell ref="F146:I146"/>
    <mergeCell ref="F147:I147"/>
    <mergeCell ref="L147:M147"/>
    <mergeCell ref="N147:Q147"/>
    <mergeCell ref="F148:I148"/>
    <mergeCell ref="F149:I149"/>
    <mergeCell ref="F151:I151"/>
    <mergeCell ref="L151:M151"/>
    <mergeCell ref="N151:Q151"/>
    <mergeCell ref="F137:I137"/>
    <mergeCell ref="F138:I138"/>
    <mergeCell ref="F139:I139"/>
    <mergeCell ref="F140:I140"/>
    <mergeCell ref="L140:M140"/>
    <mergeCell ref="N140:Q140"/>
    <mergeCell ref="F141:I141"/>
    <mergeCell ref="F142:I142"/>
    <mergeCell ref="F143:I143"/>
    <mergeCell ref="L143:M143"/>
    <mergeCell ref="N143:Q143"/>
    <mergeCell ref="F130:I130"/>
    <mergeCell ref="F131:I131"/>
    <mergeCell ref="F132:I132"/>
    <mergeCell ref="L132:M132"/>
    <mergeCell ref="N132:Q132"/>
    <mergeCell ref="F133:I133"/>
    <mergeCell ref="F134:I134"/>
    <mergeCell ref="F135:I135"/>
    <mergeCell ref="F136:I136"/>
    <mergeCell ref="L136:M136"/>
    <mergeCell ref="N136:Q136"/>
    <mergeCell ref="M120:P120"/>
    <mergeCell ref="M122:Q122"/>
    <mergeCell ref="M123:Q123"/>
    <mergeCell ref="F125:I125"/>
    <mergeCell ref="L125:M125"/>
    <mergeCell ref="N125:Q125"/>
    <mergeCell ref="F129:I129"/>
    <mergeCell ref="L129:M129"/>
    <mergeCell ref="N129:Q129"/>
    <mergeCell ref="D105:H105"/>
    <mergeCell ref="N105:Q105"/>
    <mergeCell ref="D106:H106"/>
    <mergeCell ref="N106:Q106"/>
    <mergeCell ref="N107:Q107"/>
    <mergeCell ref="L109:Q109"/>
    <mergeCell ref="C115:Q115"/>
    <mergeCell ref="F117:P117"/>
    <mergeCell ref="F118:P118"/>
    <mergeCell ref="N98:Q98"/>
    <mergeCell ref="N99:Q99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é sú hodnoty K, M." sqref="D236:D241">
      <formula1>"K, M"</formula1>
    </dataValidation>
    <dataValidation type="list" allowBlank="1" showInputMessage="1" showErrorMessage="1" error="Povolené sú hodnoty základná, znížená, nulová." sqref="U236:U241">
      <formula1>"základná, znížená, nulová"</formula1>
    </dataValidation>
  </dataValidations>
  <hyperlinks>
    <hyperlink ref="F1:G1" location="C2" display="1) Krycí list rozpočtu"/>
    <hyperlink ref="H1:K1" location="C86" display="2) Rekapitulácia rozpočtu"/>
    <hyperlink ref="L1" location="C125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237301 - SO M 2373-01 Mos...</vt:lpstr>
      <vt:lpstr>584040 - SO M 584-040 Mos...</vt:lpstr>
      <vt:lpstr>584044 - SO M 584-044 Mos...</vt:lpstr>
      <vt:lpstr>584047 - SO M 584-047 Mos...</vt:lpstr>
      <vt:lpstr>584038 - SO M 584-038 Mos...</vt:lpstr>
      <vt:lpstr>584039 - SO M 584-039 Mos...</vt:lpstr>
      <vt:lpstr>584049 - SO M 584-049 Mos...</vt:lpstr>
      <vt:lpstr>584050 - SO M 584-050 Mos...</vt:lpstr>
      <vt:lpstr>584042 - SO M 584-042 Mos...</vt:lpstr>
      <vt:lpstr>237302 - SO M 2373-02 Mos...</vt:lpstr>
      <vt:lpstr>584051 - SO M 584-051 Mos...</vt:lpstr>
      <vt:lpstr>'237301 - SO M 2373-01 Mos...'!Názvy_tlače</vt:lpstr>
      <vt:lpstr>'237302 - SO M 2373-02 Mos...'!Názvy_tlače</vt:lpstr>
      <vt:lpstr>'584038 - SO M 584-038 Mos...'!Názvy_tlače</vt:lpstr>
      <vt:lpstr>'584039 - SO M 584-039 Mos...'!Názvy_tlače</vt:lpstr>
      <vt:lpstr>'584040 - SO M 584-040 Mos...'!Názvy_tlače</vt:lpstr>
      <vt:lpstr>'584042 - SO M 584-042 Mos...'!Názvy_tlače</vt:lpstr>
      <vt:lpstr>'584044 - SO M 584-044 Mos...'!Názvy_tlače</vt:lpstr>
      <vt:lpstr>'584047 - SO M 584-047 Mos...'!Názvy_tlače</vt:lpstr>
      <vt:lpstr>'584049 - SO M 584-049 Mos...'!Názvy_tlače</vt:lpstr>
      <vt:lpstr>'584050 - SO M 584-050 Mos...'!Názvy_tlače</vt:lpstr>
      <vt:lpstr>'584051 - SO M 584-051 Mos...'!Názvy_tlače</vt:lpstr>
      <vt:lpstr>'Rekapitulácia stavby'!Názvy_tlače</vt:lpstr>
      <vt:lpstr>'237301 - SO M 2373-01 Mos...'!Oblasť_tlače</vt:lpstr>
      <vt:lpstr>'237302 - SO M 2373-02 Mos...'!Oblasť_tlače</vt:lpstr>
      <vt:lpstr>'584038 - SO M 584-038 Mos...'!Oblasť_tlače</vt:lpstr>
      <vt:lpstr>'584039 - SO M 584-039 Mos...'!Oblasť_tlače</vt:lpstr>
      <vt:lpstr>'584040 - SO M 584-040 Mos...'!Oblasť_tlače</vt:lpstr>
      <vt:lpstr>'584042 - SO M 584-042 Mos...'!Oblasť_tlače</vt:lpstr>
      <vt:lpstr>'584044 - SO M 584-044 Mos...'!Oblasť_tlače</vt:lpstr>
      <vt:lpstr>'584047 - SO M 584-047 Mos...'!Oblasť_tlače</vt:lpstr>
      <vt:lpstr>'584049 - SO M 584-049 Mos...'!Oblasť_tlače</vt:lpstr>
      <vt:lpstr>'584050 - SO M 584-050 Mos...'!Oblasť_tlače</vt:lpstr>
      <vt:lpstr>'584051 - SO M 584-051 Mos...'!Oblasť_tlače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Daniš Martin</cp:lastModifiedBy>
  <dcterms:created xsi:type="dcterms:W3CDTF">2018-06-22T08:33:15Z</dcterms:created>
  <dcterms:modified xsi:type="dcterms:W3CDTF">2018-07-13T05:50:40Z</dcterms:modified>
</cp:coreProperties>
</file>