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sarmir/Downloads/Vrakuna ZŠ Rajčianska/SP s prilohami final/prilohy/02_vv/"/>
    </mc:Choice>
  </mc:AlternateContent>
  <xr:revisionPtr revIDLastSave="0" documentId="13_ncr:1_{EA5B78DD-70CF-DA4E-8E98-69C961859DCF}" xr6:coauthVersionLast="47" xr6:coauthVersionMax="47" xr10:uidLastSave="{00000000-0000-0000-0000-000000000000}"/>
  <bookViews>
    <workbookView xWindow="28800" yWindow="-120" windowWidth="29040" windowHeight="15840" xr2:uid="{00000000-000D-0000-FFFF-FFFF00000000}"/>
  </bookViews>
  <sheets>
    <sheet name="Rekapitulácia stavby" sheetId="1" r:id="rId1"/>
    <sheet name="01 - Navrhovaný stav" sheetId="2" r:id="rId2"/>
    <sheet name="02 - Búracie práce" sheetId="3" r:id="rId3"/>
    <sheet name="03 - Elektroinštalácia" sheetId="4" r:id="rId4"/>
    <sheet name="04 - Zdvíhacia plošina" sheetId="5" r:id="rId5"/>
  </sheets>
  <definedNames>
    <definedName name="_xlnm._FilterDatabase" localSheetId="1" hidden="1">'01 - Navrhovaný stav'!$C$127:$K$299</definedName>
    <definedName name="_xlnm._FilterDatabase" localSheetId="2" hidden="1">'02 - Búracie práce'!$C$123:$K$235</definedName>
    <definedName name="_xlnm._FilterDatabase" localSheetId="3" hidden="1">'03 - Elektroinštalácia'!$C$118:$K$142</definedName>
    <definedName name="_xlnm._FilterDatabase" localSheetId="4" hidden="1">'04 - Zdvíhacia plošina'!$C$118:$K$129</definedName>
    <definedName name="_xlnm.Print_Titles" localSheetId="1">'01 - Navrhovaný stav'!$127:$127</definedName>
    <definedName name="_xlnm.Print_Titles" localSheetId="2">'02 - Búracie práce'!$123:$123</definedName>
    <definedName name="_xlnm.Print_Titles" localSheetId="3">'03 - Elektroinštalácia'!$118:$118</definedName>
    <definedName name="_xlnm.Print_Titles" localSheetId="4">'04 - Zdvíhacia plošina'!$118:$118</definedName>
    <definedName name="_xlnm.Print_Titles" localSheetId="0">'Rekapitulácia stavby'!$92:$92</definedName>
    <definedName name="_xlnm.Print_Area" localSheetId="1">'01 - Navrhovaný stav'!$C$4:$J$76,'01 - Navrhovaný stav'!$C$82:$J$109,'01 - Navrhovaný stav'!$C$115:$J$299</definedName>
    <definedName name="_xlnm.Print_Area" localSheetId="2">'02 - Búracie práce'!$C$4:$J$76,'02 - Búracie práce'!$C$82:$J$105,'02 - Búracie práce'!$C$111:$J$235</definedName>
    <definedName name="_xlnm.Print_Area" localSheetId="3">'03 - Elektroinštalácia'!$C$4:$J$76,'03 - Elektroinštalácia'!$C$82:$J$100,'03 - Elektroinštalácia'!$C$106:$J$142</definedName>
    <definedName name="_xlnm.Print_Area" localSheetId="4">'04 - Zdvíhacia plošina'!$C$4:$J$76,'04 - Zdvíhacia plošina'!$C$82:$J$100,'04 - Zdvíhacia plošina'!$C$106:$J$129</definedName>
    <definedName name="_xlnm.Print_Area" localSheetId="0">'Rekapitulácia stavby'!$D$4:$AO$76,'Rekapitulácia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4" i="2" l="1"/>
  <c r="BK128" i="2"/>
  <c r="J108" i="2"/>
  <c r="BK294" i="2"/>
  <c r="BE295" i="2"/>
  <c r="BG295" i="2"/>
  <c r="BH295" i="2"/>
  <c r="BI295" i="2"/>
  <c r="BK295" i="2"/>
  <c r="J295" i="2" s="1"/>
  <c r="BF295" i="2" s="1"/>
  <c r="BE296" i="2"/>
  <c r="BG296" i="2"/>
  <c r="BH296" i="2"/>
  <c r="BI296" i="2"/>
  <c r="BK296" i="2"/>
  <c r="J296" i="2" s="1"/>
  <c r="BF296" i="2" s="1"/>
  <c r="BE297" i="2"/>
  <c r="BG297" i="2"/>
  <c r="BH297" i="2"/>
  <c r="BI297" i="2"/>
  <c r="BK297" i="2"/>
  <c r="J297" i="2" s="1"/>
  <c r="BF297" i="2" s="1"/>
  <c r="BE298" i="2"/>
  <c r="BG298" i="2"/>
  <c r="BH298" i="2"/>
  <c r="BI298" i="2"/>
  <c r="BK298" i="2"/>
  <c r="J298" i="2" s="1"/>
  <c r="BF298" i="2" s="1"/>
  <c r="BE299" i="2"/>
  <c r="BG299" i="2"/>
  <c r="BH299" i="2"/>
  <c r="BI299" i="2"/>
  <c r="BK299" i="2"/>
  <c r="J299" i="2" s="1"/>
  <c r="BF299" i="2" s="1"/>
  <c r="P121" i="5"/>
  <c r="P120" i="5" s="1"/>
  <c r="P119" i="5" s="1"/>
  <c r="AU98" i="1" s="1"/>
  <c r="J37" i="5"/>
  <c r="J36" i="5"/>
  <c r="AY98" i="1"/>
  <c r="J35" i="5"/>
  <c r="AX98" i="1"/>
  <c r="BI129" i="5"/>
  <c r="BH129" i="5"/>
  <c r="BG129" i="5"/>
  <c r="BE129" i="5"/>
  <c r="BK129" i="5"/>
  <c r="J129" i="5"/>
  <c r="BF129" i="5" s="1"/>
  <c r="BI128" i="5"/>
  <c r="BH128" i="5"/>
  <c r="BG128" i="5"/>
  <c r="BE128" i="5"/>
  <c r="BK128" i="5"/>
  <c r="J128" i="5" s="1"/>
  <c r="BF128" i="5" s="1"/>
  <c r="BI127" i="5"/>
  <c r="BH127" i="5"/>
  <c r="BG127" i="5"/>
  <c r="BE127" i="5"/>
  <c r="BK127" i="5"/>
  <c r="J127" i="5"/>
  <c r="BF127" i="5" s="1"/>
  <c r="BI126" i="5"/>
  <c r="BH126" i="5"/>
  <c r="BG126" i="5"/>
  <c r="BE126" i="5"/>
  <c r="BK126" i="5"/>
  <c r="J126" i="5" s="1"/>
  <c r="BF126" i="5" s="1"/>
  <c r="BI125" i="5"/>
  <c r="BH125" i="5"/>
  <c r="F36" i="5" s="1"/>
  <c r="BC98" i="1" s="1"/>
  <c r="BG125" i="5"/>
  <c r="BE125" i="5"/>
  <c r="F33" i="5" s="1"/>
  <c r="AZ98" i="1" s="1"/>
  <c r="BK125" i="5"/>
  <c r="J125" i="5"/>
  <c r="BF125" i="5" s="1"/>
  <c r="BI122" i="5"/>
  <c r="BH122" i="5"/>
  <c r="BG122" i="5"/>
  <c r="F35" i="5" s="1"/>
  <c r="BB98" i="1" s="1"/>
  <c r="BE122" i="5"/>
  <c r="T122" i="5"/>
  <c r="T121" i="5" s="1"/>
  <c r="T120" i="5" s="1"/>
  <c r="T119" i="5" s="1"/>
  <c r="R122" i="5"/>
  <c r="R121" i="5" s="1"/>
  <c r="R120" i="5" s="1"/>
  <c r="R119" i="5" s="1"/>
  <c r="P122" i="5"/>
  <c r="J116" i="5"/>
  <c r="J115" i="5"/>
  <c r="F115" i="5"/>
  <c r="F113" i="5"/>
  <c r="E111" i="5"/>
  <c r="J92" i="5"/>
  <c r="J91" i="5"/>
  <c r="F91" i="5"/>
  <c r="F89" i="5"/>
  <c r="E87" i="5"/>
  <c r="J18" i="5"/>
  <c r="E18" i="5"/>
  <c r="F116" i="5" s="1"/>
  <c r="J17" i="5"/>
  <c r="J12" i="5"/>
  <c r="J89" i="5"/>
  <c r="E7" i="5"/>
  <c r="E85" i="5"/>
  <c r="J37" i="4"/>
  <c r="J36" i="4"/>
  <c r="AY97" i="1" s="1"/>
  <c r="J35" i="4"/>
  <c r="AX97" i="1" s="1"/>
  <c r="BI142" i="4"/>
  <c r="BH142" i="4"/>
  <c r="BG142" i="4"/>
  <c r="BE142" i="4"/>
  <c r="BK142" i="4"/>
  <c r="J142" i="4" s="1"/>
  <c r="BF142" i="4" s="1"/>
  <c r="BI141" i="4"/>
  <c r="BH141" i="4"/>
  <c r="BG141" i="4"/>
  <c r="BE141" i="4"/>
  <c r="BK141" i="4"/>
  <c r="J141" i="4"/>
  <c r="BF141" i="4" s="1"/>
  <c r="BI140" i="4"/>
  <c r="BH140" i="4"/>
  <c r="BG140" i="4"/>
  <c r="BE140" i="4"/>
  <c r="BK140" i="4"/>
  <c r="J140" i="4" s="1"/>
  <c r="BF140" i="4" s="1"/>
  <c r="BI139" i="4"/>
  <c r="BH139" i="4"/>
  <c r="BG139" i="4"/>
  <c r="BE139" i="4"/>
  <c r="BK139" i="4"/>
  <c r="J139" i="4"/>
  <c r="BF139" i="4" s="1"/>
  <c r="BI138" i="4"/>
  <c r="BH138" i="4"/>
  <c r="BG138" i="4"/>
  <c r="BE138" i="4"/>
  <c r="BK138" i="4"/>
  <c r="J138" i="4" s="1"/>
  <c r="BF138" i="4" s="1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BI123" i="4"/>
  <c r="BH123" i="4"/>
  <c r="BG123" i="4"/>
  <c r="BE123" i="4"/>
  <c r="T123" i="4"/>
  <c r="R123" i="4"/>
  <c r="P123" i="4"/>
  <c r="BI122" i="4"/>
  <c r="BH122" i="4"/>
  <c r="BG122" i="4"/>
  <c r="BE122" i="4"/>
  <c r="T122" i="4"/>
  <c r="R122" i="4"/>
  <c r="P122" i="4"/>
  <c r="J116" i="4"/>
  <c r="J115" i="4"/>
  <c r="F115" i="4"/>
  <c r="F113" i="4"/>
  <c r="E111" i="4"/>
  <c r="J92" i="4"/>
  <c r="J91" i="4"/>
  <c r="F91" i="4"/>
  <c r="F89" i="4"/>
  <c r="E87" i="4"/>
  <c r="J18" i="4"/>
  <c r="E18" i="4"/>
  <c r="F116" i="4"/>
  <c r="J17" i="4"/>
  <c r="J12" i="4"/>
  <c r="J89" i="4" s="1"/>
  <c r="E7" i="4"/>
  <c r="E109" i="4" s="1"/>
  <c r="J37" i="3"/>
  <c r="J36" i="3"/>
  <c r="AY96" i="1" s="1"/>
  <c r="J35" i="3"/>
  <c r="AX96" i="1" s="1"/>
  <c r="BI235" i="3"/>
  <c r="BH235" i="3"/>
  <c r="BG235" i="3"/>
  <c r="BE235" i="3"/>
  <c r="BK235" i="3"/>
  <c r="J235" i="3" s="1"/>
  <c r="BF235" i="3" s="1"/>
  <c r="BI234" i="3"/>
  <c r="BH234" i="3"/>
  <c r="BG234" i="3"/>
  <c r="BE234" i="3"/>
  <c r="BK234" i="3"/>
  <c r="J234" i="3"/>
  <c r="BF234" i="3" s="1"/>
  <c r="BI233" i="3"/>
  <c r="BH233" i="3"/>
  <c r="BG233" i="3"/>
  <c r="BE233" i="3"/>
  <c r="BK233" i="3"/>
  <c r="J233" i="3" s="1"/>
  <c r="BF233" i="3" s="1"/>
  <c r="BI232" i="3"/>
  <c r="BH232" i="3"/>
  <c r="BG232" i="3"/>
  <c r="BE232" i="3"/>
  <c r="BK232" i="3"/>
  <c r="J232" i="3"/>
  <c r="BF232" i="3" s="1"/>
  <c r="BI231" i="3"/>
  <c r="BH231" i="3"/>
  <c r="BG231" i="3"/>
  <c r="BE231" i="3"/>
  <c r="BK231" i="3"/>
  <c r="J231" i="3" s="1"/>
  <c r="BF231" i="3" s="1"/>
  <c r="BI223" i="3"/>
  <c r="BH223" i="3"/>
  <c r="BG223" i="3"/>
  <c r="BE223" i="3"/>
  <c r="T223" i="3"/>
  <c r="R223" i="3"/>
  <c r="P223" i="3"/>
  <c r="BI216" i="3"/>
  <c r="BH216" i="3"/>
  <c r="BG216" i="3"/>
  <c r="BE216" i="3"/>
  <c r="T216" i="3"/>
  <c r="R216" i="3"/>
  <c r="P216" i="3"/>
  <c r="BI209" i="3"/>
  <c r="BH209" i="3"/>
  <c r="BG209" i="3"/>
  <c r="BE209" i="3"/>
  <c r="T209" i="3"/>
  <c r="R209" i="3"/>
  <c r="P209" i="3"/>
  <c r="BI202" i="3"/>
  <c r="BH202" i="3"/>
  <c r="BG202" i="3"/>
  <c r="BE202" i="3"/>
  <c r="T202" i="3"/>
  <c r="R202" i="3"/>
  <c r="P202" i="3"/>
  <c r="BI195" i="3"/>
  <c r="BH195" i="3"/>
  <c r="BG195" i="3"/>
  <c r="BE195" i="3"/>
  <c r="T195" i="3"/>
  <c r="R195" i="3"/>
  <c r="P195" i="3"/>
  <c r="BI187" i="3"/>
  <c r="BH187" i="3"/>
  <c r="BG187" i="3"/>
  <c r="BE187" i="3"/>
  <c r="T187" i="3"/>
  <c r="T186" i="3" s="1"/>
  <c r="R187" i="3"/>
  <c r="R186" i="3" s="1"/>
  <c r="P187" i="3"/>
  <c r="P186" i="3" s="1"/>
  <c r="BI181" i="3"/>
  <c r="BH181" i="3"/>
  <c r="BG181" i="3"/>
  <c r="BE181" i="3"/>
  <c r="T181" i="3"/>
  <c r="R181" i="3"/>
  <c r="P181" i="3"/>
  <c r="P173" i="3" s="1"/>
  <c r="BI174" i="3"/>
  <c r="BH174" i="3"/>
  <c r="BG174" i="3"/>
  <c r="BE174" i="3"/>
  <c r="T174" i="3"/>
  <c r="T173" i="3" s="1"/>
  <c r="R174" i="3"/>
  <c r="R173" i="3" s="1"/>
  <c r="P174" i="3"/>
  <c r="BI166" i="3"/>
  <c r="BH166" i="3"/>
  <c r="BG166" i="3"/>
  <c r="BE166" i="3"/>
  <c r="T166" i="3"/>
  <c r="T165" i="3" s="1"/>
  <c r="R166" i="3"/>
  <c r="R165" i="3" s="1"/>
  <c r="P166" i="3"/>
  <c r="P165" i="3" s="1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47" i="3"/>
  <c r="BH147" i="3"/>
  <c r="BG147" i="3"/>
  <c r="BE147" i="3"/>
  <c r="T147" i="3"/>
  <c r="R147" i="3"/>
  <c r="P147" i="3"/>
  <c r="BI140" i="3"/>
  <c r="BH140" i="3"/>
  <c r="BG140" i="3"/>
  <c r="BE140" i="3"/>
  <c r="T140" i="3"/>
  <c r="R140" i="3"/>
  <c r="P140" i="3"/>
  <c r="BI133" i="3"/>
  <c r="BH133" i="3"/>
  <c r="BG133" i="3"/>
  <c r="BE133" i="3"/>
  <c r="T133" i="3"/>
  <c r="R133" i="3"/>
  <c r="P133" i="3"/>
  <c r="BI127" i="3"/>
  <c r="BH127" i="3"/>
  <c r="BG127" i="3"/>
  <c r="BE127" i="3"/>
  <c r="T127" i="3"/>
  <c r="R127" i="3"/>
  <c r="P127" i="3"/>
  <c r="P126" i="3" s="1"/>
  <c r="P125" i="3" s="1"/>
  <c r="J121" i="3"/>
  <c r="J120" i="3"/>
  <c r="F120" i="3"/>
  <c r="F118" i="3"/>
  <c r="E116" i="3"/>
  <c r="J92" i="3"/>
  <c r="J91" i="3"/>
  <c r="F91" i="3"/>
  <c r="F89" i="3"/>
  <c r="E87" i="3"/>
  <c r="J18" i="3"/>
  <c r="E18" i="3"/>
  <c r="F121" i="3"/>
  <c r="J17" i="3"/>
  <c r="J12" i="3"/>
  <c r="J118" i="3" s="1"/>
  <c r="E7" i="3"/>
  <c r="E85" i="3" s="1"/>
  <c r="J37" i="2"/>
  <c r="J36" i="2"/>
  <c r="AY95" i="1" s="1"/>
  <c r="J35" i="2"/>
  <c r="AX95" i="1" s="1"/>
  <c r="BI287" i="2"/>
  <c r="BH287" i="2"/>
  <c r="BG287" i="2"/>
  <c r="BE287" i="2"/>
  <c r="T287" i="2"/>
  <c r="R287" i="2"/>
  <c r="P287" i="2"/>
  <c r="BI280" i="2"/>
  <c r="BH280" i="2"/>
  <c r="BG280" i="2"/>
  <c r="BE280" i="2"/>
  <c r="T280" i="2"/>
  <c r="R280" i="2"/>
  <c r="P280" i="2"/>
  <c r="BI273" i="2"/>
  <c r="BH273" i="2"/>
  <c r="BG273" i="2"/>
  <c r="BE273" i="2"/>
  <c r="T273" i="2"/>
  <c r="R273" i="2"/>
  <c r="P273" i="2"/>
  <c r="BI271" i="2"/>
  <c r="BH271" i="2"/>
  <c r="BG271" i="2"/>
  <c r="BE271" i="2"/>
  <c r="T271" i="2"/>
  <c r="R271" i="2"/>
  <c r="P271" i="2"/>
  <c r="BI264" i="2"/>
  <c r="BH264" i="2"/>
  <c r="BG264" i="2"/>
  <c r="BE264" i="2"/>
  <c r="T264" i="2"/>
  <c r="R264" i="2"/>
  <c r="P264" i="2"/>
  <c r="BI262" i="2"/>
  <c r="BH262" i="2"/>
  <c r="BG262" i="2"/>
  <c r="BE262" i="2"/>
  <c r="T262" i="2"/>
  <c r="R262" i="2"/>
  <c r="P262" i="2"/>
  <c r="BI255" i="2"/>
  <c r="BH255" i="2"/>
  <c r="BG255" i="2"/>
  <c r="BE255" i="2"/>
  <c r="T255" i="2"/>
  <c r="R255" i="2"/>
  <c r="P255" i="2"/>
  <c r="BI253" i="2"/>
  <c r="BH253" i="2"/>
  <c r="BG253" i="2"/>
  <c r="BE253" i="2"/>
  <c r="T253" i="2"/>
  <c r="R253" i="2"/>
  <c r="P253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37" i="2"/>
  <c r="BH237" i="2"/>
  <c r="BG237" i="2"/>
  <c r="BE237" i="2"/>
  <c r="T237" i="2"/>
  <c r="R237" i="2"/>
  <c r="P237" i="2"/>
  <c r="BI235" i="2"/>
  <c r="BH235" i="2"/>
  <c r="BG235" i="2"/>
  <c r="BE235" i="2"/>
  <c r="T235" i="2"/>
  <c r="R235" i="2"/>
  <c r="P235" i="2"/>
  <c r="BI225" i="2"/>
  <c r="BH225" i="2"/>
  <c r="BG225" i="2"/>
  <c r="BE225" i="2"/>
  <c r="T225" i="2"/>
  <c r="R225" i="2"/>
  <c r="P225" i="2"/>
  <c r="BI216" i="2"/>
  <c r="BH216" i="2"/>
  <c r="BG216" i="2"/>
  <c r="BE216" i="2"/>
  <c r="T216" i="2"/>
  <c r="R216" i="2"/>
  <c r="P216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R207" i="2"/>
  <c r="P207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89" i="2"/>
  <c r="BH189" i="2"/>
  <c r="BG189" i="2"/>
  <c r="BE189" i="2"/>
  <c r="T189" i="2"/>
  <c r="R189" i="2"/>
  <c r="P189" i="2"/>
  <c r="BI187" i="2"/>
  <c r="BH187" i="2"/>
  <c r="BG187" i="2"/>
  <c r="BE187" i="2"/>
  <c r="T187" i="2"/>
  <c r="R187" i="2"/>
  <c r="P187" i="2"/>
  <c r="BI185" i="2"/>
  <c r="BH185" i="2"/>
  <c r="BG185" i="2"/>
  <c r="BE185" i="2"/>
  <c r="T185" i="2"/>
  <c r="R185" i="2"/>
  <c r="P185" i="2"/>
  <c r="BI178" i="2"/>
  <c r="BH178" i="2"/>
  <c r="BG178" i="2"/>
  <c r="BE178" i="2"/>
  <c r="T178" i="2"/>
  <c r="R178" i="2"/>
  <c r="P178" i="2"/>
  <c r="BI175" i="2"/>
  <c r="BH175" i="2"/>
  <c r="BG175" i="2"/>
  <c r="BE175" i="2"/>
  <c r="T175" i="2"/>
  <c r="T174" i="2" s="1"/>
  <c r="R175" i="2"/>
  <c r="R174" i="2" s="1"/>
  <c r="P175" i="2"/>
  <c r="P174" i="2" s="1"/>
  <c r="BI168" i="2"/>
  <c r="BH168" i="2"/>
  <c r="BG168" i="2"/>
  <c r="BE168" i="2"/>
  <c r="T168" i="2"/>
  <c r="R168" i="2"/>
  <c r="P168" i="2"/>
  <c r="BI162" i="2"/>
  <c r="BH162" i="2"/>
  <c r="BG162" i="2"/>
  <c r="BE162" i="2"/>
  <c r="T162" i="2"/>
  <c r="R162" i="2"/>
  <c r="P162" i="2"/>
  <c r="BI154" i="2"/>
  <c r="BH154" i="2"/>
  <c r="BG154" i="2"/>
  <c r="BE154" i="2"/>
  <c r="T154" i="2"/>
  <c r="R154" i="2"/>
  <c r="P154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1" i="2"/>
  <c r="BH131" i="2"/>
  <c r="BG131" i="2"/>
  <c r="BE131" i="2"/>
  <c r="T131" i="2"/>
  <c r="R131" i="2"/>
  <c r="P131" i="2"/>
  <c r="J125" i="2"/>
  <c r="J124" i="2"/>
  <c r="F124" i="2"/>
  <c r="F122" i="2"/>
  <c r="E120" i="2"/>
  <c r="J92" i="2"/>
  <c r="J91" i="2"/>
  <c r="F91" i="2"/>
  <c r="F89" i="2"/>
  <c r="E87" i="2"/>
  <c r="J18" i="2"/>
  <c r="E18" i="2"/>
  <c r="F125" i="2" s="1"/>
  <c r="J17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BK244" i="2"/>
  <c r="J207" i="2"/>
  <c r="BK246" i="2"/>
  <c r="J225" i="2"/>
  <c r="J253" i="2"/>
  <c r="BK216" i="2"/>
  <c r="J196" i="2"/>
  <c r="BK195" i="3"/>
  <c r="J159" i="3"/>
  <c r="BK159" i="3"/>
  <c r="J163" i="3"/>
  <c r="BK155" i="3"/>
  <c r="J131" i="4"/>
  <c r="BK124" i="4"/>
  <c r="J127" i="4"/>
  <c r="J130" i="4"/>
  <c r="J246" i="2"/>
  <c r="BK187" i="3"/>
  <c r="BK133" i="4"/>
  <c r="BK130" i="4"/>
  <c r="J123" i="4"/>
  <c r="J273" i="2"/>
  <c r="BK147" i="2"/>
  <c r="J235" i="2"/>
  <c r="J147" i="2"/>
  <c r="BK146" i="2"/>
  <c r="J147" i="3"/>
  <c r="J154" i="2"/>
  <c r="J280" i="2"/>
  <c r="BK207" i="2"/>
  <c r="J154" i="3"/>
  <c r="J122" i="4"/>
  <c r="J128" i="4"/>
  <c r="J255" i="2"/>
  <c r="BK131" i="2"/>
  <c r="J209" i="3"/>
  <c r="BK162" i="3"/>
  <c r="J125" i="4"/>
  <c r="BK162" i="2"/>
  <c r="J223" i="3"/>
  <c r="BK200" i="2"/>
  <c r="J162" i="3"/>
  <c r="BK280" i="2"/>
  <c r="BK216" i="3"/>
  <c r="BK174" i="3"/>
  <c r="BK181" i="3"/>
  <c r="J181" i="3"/>
  <c r="BK134" i="4"/>
  <c r="J135" i="4"/>
  <c r="J134" i="4"/>
  <c r="J262" i="2"/>
  <c r="J200" i="2"/>
  <c r="BK122" i="5"/>
  <c r="BK175" i="2"/>
  <c r="BK209" i="3"/>
  <c r="J158" i="3"/>
  <c r="J216" i="3"/>
  <c r="J237" i="2"/>
  <c r="J139" i="2"/>
  <c r="BK127" i="3"/>
  <c r="J155" i="3"/>
  <c r="BK147" i="3"/>
  <c r="BK136" i="4"/>
  <c r="BK125" i="4"/>
  <c r="BK198" i="2"/>
  <c r="BK287" i="2"/>
  <c r="BK196" i="2"/>
  <c r="J195" i="3"/>
  <c r="J122" i="5"/>
  <c r="J185" i="2"/>
  <c r="J178" i="2"/>
  <c r="J216" i="2"/>
  <c r="J126" i="4"/>
  <c r="J133" i="4"/>
  <c r="BK127" i="4"/>
  <c r="BK168" i="2"/>
  <c r="BK154" i="2"/>
  <c r="J209" i="2"/>
  <c r="BK138" i="2"/>
  <c r="J168" i="2"/>
  <c r="BK178" i="2"/>
  <c r="BK133" i="3"/>
  <c r="J140" i="3"/>
  <c r="BK166" i="3"/>
  <c r="J132" i="4"/>
  <c r="BK225" i="2"/>
  <c r="J189" i="2"/>
  <c r="BK223" i="3"/>
  <c r="J166" i="3"/>
  <c r="J202" i="3"/>
  <c r="J174" i="3"/>
  <c r="BK140" i="3"/>
  <c r="J264" i="2"/>
  <c r="BK253" i="2"/>
  <c r="BK187" i="2"/>
  <c r="BK264" i="2"/>
  <c r="J175" i="2"/>
  <c r="BK189" i="2"/>
  <c r="BK185" i="2"/>
  <c r="BK158" i="3"/>
  <c r="J124" i="4"/>
  <c r="BK131" i="4"/>
  <c r="BK129" i="4"/>
  <c r="BK122" i="4"/>
  <c r="BK262" i="2"/>
  <c r="BK154" i="3"/>
  <c r="J127" i="3"/>
  <c r="BK271" i="2"/>
  <c r="J162" i="2"/>
  <c r="BK273" i="2"/>
  <c r="BK255" i="2"/>
  <c r="J146" i="2"/>
  <c r="J187" i="2"/>
  <c r="AS94" i="1"/>
  <c r="BK135" i="4"/>
  <c r="BK126" i="4"/>
  <c r="F37" i="5"/>
  <c r="BD98" i="1" s="1"/>
  <c r="J138" i="2"/>
  <c r="J287" i="2"/>
  <c r="BK209" i="2"/>
  <c r="J198" i="2"/>
  <c r="BK139" i="2"/>
  <c r="BK132" i="4"/>
  <c r="BK128" i="4"/>
  <c r="J129" i="4"/>
  <c r="J136" i="4"/>
  <c r="J271" i="2"/>
  <c r="J244" i="2"/>
  <c r="BK235" i="2"/>
  <c r="J131" i="2"/>
  <c r="J187" i="3"/>
  <c r="BK163" i="3"/>
  <c r="BK123" i="4"/>
  <c r="BK237" i="2"/>
  <c r="BK202" i="3"/>
  <c r="J133" i="3"/>
  <c r="T199" i="2" l="1"/>
  <c r="P130" i="2"/>
  <c r="BK199" i="2"/>
  <c r="J199" i="2" s="1"/>
  <c r="J104" i="2" s="1"/>
  <c r="BK130" i="2"/>
  <c r="J130" i="2" s="1"/>
  <c r="J98" i="2" s="1"/>
  <c r="T188" i="2"/>
  <c r="T236" i="2"/>
  <c r="T126" i="3"/>
  <c r="T125" i="3"/>
  <c r="R194" i="3"/>
  <c r="R164" i="3"/>
  <c r="R130" i="2"/>
  <c r="BK236" i="2"/>
  <c r="J236" i="2" s="1"/>
  <c r="J106" i="2" s="1"/>
  <c r="BK126" i="3"/>
  <c r="BK125" i="3"/>
  <c r="J125" i="3" s="1"/>
  <c r="J97" i="3" s="1"/>
  <c r="BK208" i="2"/>
  <c r="J208" i="2" s="1"/>
  <c r="J105" i="2" s="1"/>
  <c r="BK272" i="2"/>
  <c r="J272" i="2" s="1"/>
  <c r="J107" i="2" s="1"/>
  <c r="P194" i="3"/>
  <c r="P164" i="3"/>
  <c r="P124" i="3" s="1"/>
  <c r="AU96" i="1" s="1"/>
  <c r="P188" i="2"/>
  <c r="T272" i="2"/>
  <c r="R161" i="2"/>
  <c r="R188" i="2"/>
  <c r="R272" i="2"/>
  <c r="T161" i="2"/>
  <c r="R177" i="2"/>
  <c r="R208" i="2"/>
  <c r="BK230" i="3"/>
  <c r="J230" i="3"/>
  <c r="J104" i="3" s="1"/>
  <c r="R121" i="4"/>
  <c r="R120" i="4" s="1"/>
  <c r="R119" i="4" s="1"/>
  <c r="T208" i="2"/>
  <c r="R236" i="2"/>
  <c r="T121" i="4"/>
  <c r="T120" i="4"/>
  <c r="T119" i="4" s="1"/>
  <c r="R126" i="3"/>
  <c r="R125" i="3" s="1"/>
  <c r="R124" i="3" s="1"/>
  <c r="T130" i="2"/>
  <c r="T177" i="2"/>
  <c r="R199" i="2"/>
  <c r="P236" i="2"/>
  <c r="BK194" i="3"/>
  <c r="J194" i="3" s="1"/>
  <c r="J103" i="3" s="1"/>
  <c r="BK121" i="4"/>
  <c r="J121" i="4"/>
  <c r="J98" i="4" s="1"/>
  <c r="BK161" i="2"/>
  <c r="J161" i="2" s="1"/>
  <c r="J99" i="2" s="1"/>
  <c r="P199" i="2"/>
  <c r="BK188" i="2"/>
  <c r="J188" i="2" s="1"/>
  <c r="J103" i="2" s="1"/>
  <c r="P272" i="2"/>
  <c r="P161" i="2"/>
  <c r="P177" i="2"/>
  <c r="P208" i="2"/>
  <c r="T194" i="3"/>
  <c r="T164" i="3" s="1"/>
  <c r="BK137" i="4"/>
  <c r="J137" i="4" s="1"/>
  <c r="J99" i="4" s="1"/>
  <c r="BK177" i="2"/>
  <c r="J177" i="2" s="1"/>
  <c r="J102" i="2" s="1"/>
  <c r="P121" i="4"/>
  <c r="P120" i="4" s="1"/>
  <c r="P119" i="4" s="1"/>
  <c r="AU97" i="1" s="1"/>
  <c r="BK124" i="5"/>
  <c r="J124" i="5" s="1"/>
  <c r="J99" i="5" s="1"/>
  <c r="BK186" i="3"/>
  <c r="BK174" i="2"/>
  <c r="J174" i="2" s="1"/>
  <c r="J100" i="2" s="1"/>
  <c r="BK173" i="3"/>
  <c r="J173" i="3"/>
  <c r="J101" i="3" s="1"/>
  <c r="BK165" i="3"/>
  <c r="J165" i="3" s="1"/>
  <c r="J100" i="3" s="1"/>
  <c r="BK121" i="5"/>
  <c r="J121" i="5"/>
  <c r="J98" i="5" s="1"/>
  <c r="F92" i="5"/>
  <c r="E109" i="5"/>
  <c r="J113" i="5"/>
  <c r="BF122" i="5"/>
  <c r="J186" i="3"/>
  <c r="J102" i="3" s="1"/>
  <c r="E85" i="4"/>
  <c r="J126" i="3"/>
  <c r="J98" i="3"/>
  <c r="J113" i="4"/>
  <c r="F92" i="4"/>
  <c r="BF124" i="4"/>
  <c r="BF128" i="4"/>
  <c r="BF136" i="4"/>
  <c r="BF122" i="4"/>
  <c r="BF125" i="4"/>
  <c r="BF126" i="4"/>
  <c r="BF129" i="4"/>
  <c r="BF132" i="4"/>
  <c r="BF133" i="4"/>
  <c r="BF135" i="4"/>
  <c r="BF123" i="4"/>
  <c r="BF127" i="4"/>
  <c r="BF131" i="4"/>
  <c r="BF130" i="4"/>
  <c r="BF134" i="4"/>
  <c r="BF147" i="3"/>
  <c r="J89" i="3"/>
  <c r="BF127" i="3"/>
  <c r="BF154" i="3"/>
  <c r="BF155" i="3"/>
  <c r="BF159" i="3"/>
  <c r="BF174" i="3"/>
  <c r="BF187" i="3"/>
  <c r="BF209" i="3"/>
  <c r="E114" i="3"/>
  <c r="BF158" i="3"/>
  <c r="BF216" i="3"/>
  <c r="BF162" i="3"/>
  <c r="BF195" i="3"/>
  <c r="BF223" i="3"/>
  <c r="F92" i="3"/>
  <c r="BF163" i="3"/>
  <c r="BF202" i="3"/>
  <c r="BF133" i="3"/>
  <c r="BF140" i="3"/>
  <c r="BF166" i="3"/>
  <c r="BF181" i="3"/>
  <c r="BF147" i="2"/>
  <c r="BF146" i="2"/>
  <c r="BF198" i="2"/>
  <c r="BF189" i="2"/>
  <c r="J122" i="2"/>
  <c r="BF131" i="2"/>
  <c r="BF168" i="2"/>
  <c r="BF200" i="2"/>
  <c r="BF178" i="2"/>
  <c r="BF237" i="2"/>
  <c r="BF244" i="2"/>
  <c r="BF185" i="2"/>
  <c r="BF253" i="2"/>
  <c r="BF138" i="2"/>
  <c r="E118" i="2"/>
  <c r="BF196" i="2"/>
  <c r="BF262" i="2"/>
  <c r="BF271" i="2"/>
  <c r="F92" i="2"/>
  <c r="BF207" i="2"/>
  <c r="BF216" i="2"/>
  <c r="BF287" i="2"/>
  <c r="BF154" i="2"/>
  <c r="BF162" i="2"/>
  <c r="BF175" i="2"/>
  <c r="BF187" i="2"/>
  <c r="BF246" i="2"/>
  <c r="BF255" i="2"/>
  <c r="BF264" i="2"/>
  <c r="BF280" i="2"/>
  <c r="BF225" i="2"/>
  <c r="BF273" i="2"/>
  <c r="BF139" i="2"/>
  <c r="BF209" i="2"/>
  <c r="BF235" i="2"/>
  <c r="F33" i="2"/>
  <c r="AZ95" i="1" s="1"/>
  <c r="F35" i="4"/>
  <c r="BB97" i="1" s="1"/>
  <c r="J33" i="5"/>
  <c r="AV98" i="1" s="1"/>
  <c r="F34" i="5"/>
  <c r="BA98" i="1" s="1"/>
  <c r="F37" i="2"/>
  <c r="BD95" i="1" s="1"/>
  <c r="F37" i="3"/>
  <c r="BD96" i="1" s="1"/>
  <c r="F33" i="3"/>
  <c r="AZ96" i="1" s="1"/>
  <c r="F36" i="3"/>
  <c r="BC96" i="1" s="1"/>
  <c r="F35" i="3"/>
  <c r="BB96" i="1" s="1"/>
  <c r="F33" i="4"/>
  <c r="AZ97" i="1" s="1"/>
  <c r="J33" i="3"/>
  <c r="AV96" i="1" s="1"/>
  <c r="J33" i="2"/>
  <c r="AV95" i="1" s="1"/>
  <c r="F36" i="2"/>
  <c r="BC95" i="1" s="1"/>
  <c r="F35" i="2"/>
  <c r="BB95" i="1" s="1"/>
  <c r="F37" i="4"/>
  <c r="BD97" i="1" s="1"/>
  <c r="J33" i="4"/>
  <c r="AV97" i="1" s="1"/>
  <c r="F36" i="4"/>
  <c r="BC97" i="1" s="1"/>
  <c r="T129" i="2" l="1"/>
  <c r="P176" i="2"/>
  <c r="T176" i="2"/>
  <c r="BK129" i="2"/>
  <c r="J129" i="2" s="1"/>
  <c r="J97" i="2" s="1"/>
  <c r="T124" i="3"/>
  <c r="BK164" i="3"/>
  <c r="J164" i="3"/>
  <c r="J99" i="3" s="1"/>
  <c r="R176" i="2"/>
  <c r="P129" i="2"/>
  <c r="R129" i="2"/>
  <c r="BK176" i="2"/>
  <c r="J176" i="2" s="1"/>
  <c r="J101" i="2" s="1"/>
  <c r="BK120" i="4"/>
  <c r="J120" i="4"/>
  <c r="J97" i="4" s="1"/>
  <c r="BK120" i="5"/>
  <c r="J120" i="5" s="1"/>
  <c r="J97" i="5" s="1"/>
  <c r="J34" i="2"/>
  <c r="AW95" i="1" s="1"/>
  <c r="AT95" i="1" s="1"/>
  <c r="BB94" i="1"/>
  <c r="W31" i="1" s="1"/>
  <c r="J34" i="4"/>
  <c r="AW97" i="1"/>
  <c r="AT97" i="1" s="1"/>
  <c r="F34" i="2"/>
  <c r="BA95" i="1" s="1"/>
  <c r="BD94" i="1"/>
  <c r="W33" i="1" s="1"/>
  <c r="F34" i="3"/>
  <c r="BA96" i="1" s="1"/>
  <c r="J34" i="5"/>
  <c r="AW98" i="1" s="1"/>
  <c r="AT98" i="1" s="1"/>
  <c r="J34" i="3"/>
  <c r="AW96" i="1"/>
  <c r="AT96" i="1" s="1"/>
  <c r="BC94" i="1"/>
  <c r="W32" i="1" s="1"/>
  <c r="F34" i="4"/>
  <c r="BA97" i="1" s="1"/>
  <c r="AZ94" i="1"/>
  <c r="W29" i="1" s="1"/>
  <c r="P128" i="2" l="1"/>
  <c r="AU95" i="1" s="1"/>
  <c r="AU94" i="1" s="1"/>
  <c r="T128" i="2"/>
  <c r="R128" i="2"/>
  <c r="BK124" i="3"/>
  <c r="J124" i="3"/>
  <c r="J128" i="2"/>
  <c r="J96" i="2" s="1"/>
  <c r="BK119" i="4"/>
  <c r="J119" i="4" s="1"/>
  <c r="J96" i="4" s="1"/>
  <c r="BK119" i="5"/>
  <c r="J119" i="5"/>
  <c r="J96" i="5" s="1"/>
  <c r="J30" i="3"/>
  <c r="AG96" i="1" s="1"/>
  <c r="AX94" i="1"/>
  <c r="AV94" i="1"/>
  <c r="AK29" i="1" s="1"/>
  <c r="BA94" i="1"/>
  <c r="W30" i="1" s="1"/>
  <c r="AY94" i="1"/>
  <c r="J39" i="3" l="1"/>
  <c r="J96" i="3"/>
  <c r="AN96" i="1"/>
  <c r="J30" i="2"/>
  <c r="AG95" i="1" s="1"/>
  <c r="AN95" i="1" s="1"/>
  <c r="J30" i="5"/>
  <c r="AG98" i="1"/>
  <c r="J30" i="4"/>
  <c r="AG97" i="1"/>
  <c r="AW94" i="1"/>
  <c r="AK30" i="1" s="1"/>
  <c r="J39" i="2" l="1"/>
  <c r="J39" i="5"/>
  <c r="J39" i="4"/>
  <c r="AN97" i="1"/>
  <c r="AN98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<sst xmlns="http://schemas.openxmlformats.org/spreadsheetml/2006/main" count="3780" uniqueCount="484">
  <si>
    <t>Export Komplet</t>
  </si>
  <si>
    <t/>
  </si>
  <si>
    <t>2.0</t>
  </si>
  <si>
    <t>False</t>
  </si>
  <si>
    <t>{2b360934-8c47-48b3-83eb-10a21ac4ad20}</t>
  </si>
  <si>
    <t>&gt;&gt;  skryté stĺpce  &lt;&lt;</t>
  </si>
  <si>
    <t>0,001</t>
  </si>
  <si>
    <t>23</t>
  </si>
  <si>
    <t>0,01</t>
  </si>
  <si>
    <t>REKAPITULÁCIA STAVBY</t>
  </si>
  <si>
    <t>v ---  nižšie sa nachádzajú doplnkové a pomocné údaje k zostavám  --- v</t>
  </si>
  <si>
    <t>Návod na vyplnenie</t>
  </si>
  <si>
    <t>Kód:</t>
  </si>
  <si>
    <t>25-018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</si>
  <si>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</si>
  <si>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</si>
  <si>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Osadenie zdvíhacej plošiny, ZŠ Rajčianska 3, Bratislava</t>
  </si>
  <si>
    <t>JKSO:</t>
  </si>
  <si>
    <t>KS:</t>
  </si>
  <si>
    <t>Miesto:</t>
  </si>
  <si>
    <t>Rajčianska 3, Bratislava</t>
  </si>
  <si>
    <t>Dátum:</t>
  </si>
  <si>
    <t>Objednávateľ:</t>
  </si>
  <si>
    <t>IČO:</t>
  </si>
  <si>
    <t>Základná škola Rajčianska 3, Bratislava</t>
  </si>
  <si>
    <t>IČ DPH:</t>
  </si>
  <si>
    <t>Zhotoviteľ:</t>
  </si>
  <si>
    <t>Vyplň údaj</t>
  </si>
  <si>
    <t>Projektant:</t>
  </si>
  <si>
    <t>Ing. arch. T. Jákli</t>
  </si>
  <si>
    <t>True</t>
  </si>
  <si>
    <t>Spracovateľ:</t>
  </si>
  <si>
    <t>Ing. Hladíková, Ing. Žarnovický</t>
  </si>
  <si>
    <t>Poznámka:</t>
  </si>
  <si>
    <t>Projektová dokumentácia je vždy nadradená všetkým výkazom výmer a rozpočtom!_x000D_
K správnemu naceneniu výkazu výmer je potrebné naštudovanie PD a obhliadka stavby. Naceniť je potrebné jestvujúci výkaz výmer podľa pokynov tendrového zadávateľa, resp. zmluvy o dielo. Rozdiely uviesť pod čiaru._x000D_
Výkaz výmer výberom položiek, priloženými výpočtami má napomôcť a urýchliť dodávateľovi správne naceniť všetky práce podľa PD ku kompletnej realizácií, skolaudovaní a užívateľnosti stavebného diela._x000D_
Práce a dodávky obsiahnuté v projektovej dokumentácii a neobsiahnuté vo výkaze výmer je dodávateľ povinný položkovo rozšpecifikovať a naceniť pod čiaru, mimo ponukového rozpočtu pre objektívne rozhodovanie.  _x000D_
Zmeny, opravy VV a návrhy na možné zníženie stavebných nákladov dodávateľ nacení rovnako pod čiaru a priloží k ponukovému rozpočtu. Výmeny materiálov je potrebné prekonzultovať s architektom a investorom. Pri materiáloch uvedených všeobecne dodávateľ špecifikuje konkrétny uvažovaný druh.   _x000D_
Dodávateľ rozšpecifikuje použitie VRN-ov: napr. označenie staveniska, čistenie komunikácií, opatrenia pre stav. v zimnom období, poistenie, geodet. merania a dokumentáciu, skúšky, vzorky, dielenskú dokumentáciu, stavebný výťah, žeriav v súčinnosti a položkami pre zvislý presun hmôt vo všetkých výkazoch, vyčistenie všetkých dotknutých plôch od stavebného odpadu, aj ako príprava pre sadové úpravy.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</si>
  <si>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</si>
  <si>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</si>
  <si>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</si>
  <si>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</si>
  <si>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</si>
  <si>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</si>
  <si>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</si>
  <si>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</si>
  <si>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</si>
  <si>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</si>
  <si>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</si>
  <si>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</si>
  <si>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</si>
  <si>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</si>
  <si>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</si>
  <si>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</si>
  <si>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</si>
  <si>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</si>
  <si>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</si>
  <si>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</si>
  <si>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</si>
  <si>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</si>
  <si>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</si>
  <si>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</si>
  <si>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</si>
  <si>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</si>
  <si>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</si>
  <si>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</si>
  <si>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</si>
  <si>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</si>
  <si>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</si>
  <si>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</si>
  <si>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</si>
  <si>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</si>
  <si>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</si>
  <si>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</si>
  <si>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</si>
  <si>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</si>
  <si>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</si>
  <si>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</si>
  <si>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</si>
  <si>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</si>
  <si>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</si>
  <si>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</si>
  <si>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</si>
  <si>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</si>
  <si>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Navrhovaný stav</t>
  </si>
  <si>
    <t>STA</t>
  </si>
  <si>
    <t>1</t>
  </si>
  <si>
    <t>{912f59ce-c46d-491b-b9fb-f7b7f2affdde}</t>
  </si>
  <si>
    <t>02</t>
  </si>
  <si>
    <t>Búracie práce</t>
  </si>
  <si>
    <t>{a1995c94-c7f4-4b6e-95b6-b2b1aeb522bc}</t>
  </si>
  <si>
    <t>03</t>
  </si>
  <si>
    <t>Elektroinštalácia</t>
  </si>
  <si>
    <t>{effd96c4-0f77-4ebf-b45b-eb8ff51ed3ce}</t>
  </si>
  <si>
    <t>04</t>
  </si>
  <si>
    <t>Zdvíhacia plošina</t>
  </si>
  <si>
    <t>{732e1aff-fbbc-4910-8819-966d3044d637}</t>
  </si>
  <si>
    <t>KRYCÍ LIST ROZPOČTU</t>
  </si>
  <si>
    <t>Objekt:</t>
  </si>
  <si>
    <t>01 - Navrhovaný stav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</si>
  <si>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</si>
  <si>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</si>
  <si>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</si>
  <si>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</si>
  <si>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</si>
  <si>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</si>
  <si>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</si>
  <si>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</si>
  <si>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</si>
  <si>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</si>
  <si>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</si>
  <si>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</si>
  <si>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766 - Konštrukcie stolárske</t>
  </si>
  <si>
    <t xml:space="preserve">    767 - Konštrukcie doplnkové kovové</t>
  </si>
  <si>
    <t xml:space="preserve">    776 - Podlahy povlakové</t>
  </si>
  <si>
    <t xml:space="preserve">    783 - Nátery</t>
  </si>
  <si>
    <t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</si>
  <si>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</si>
  <si>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</si>
  <si>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</si>
  <si>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</si>
  <si>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</si>
  <si>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</si>
  <si>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</si>
  <si>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</si>
  <si>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</si>
  <si>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</si>
  <si>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</si>
  <si>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</si>
  <si>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</si>
  <si>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</si>
  <si>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</si>
  <si>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</si>
  <si>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</si>
  <si>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</si>
  <si>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632001011.S</t>
  </si>
  <si>
    <t>Zhotovenie separačnej fólie v podlahových vrstvách z PE</t>
  </si>
  <si>
    <t>m2</t>
  </si>
  <si>
    <t>4</t>
  </si>
  <si>
    <t>2</t>
  </si>
  <si>
    <t>-606110346</t>
  </si>
  <si>
    <t>VV</t>
  </si>
  <si>
    <t>"nové podlahy"</t>
  </si>
  <si>
    <t>"1.PP" 0,43</t>
  </si>
  <si>
    <t>"1.NP" 0,21</t>
  </si>
  <si>
    <t>"2.NP" 0,21</t>
  </si>
  <si>
    <t>"3.NP" 0,21</t>
  </si>
  <si>
    <t>Súčet</t>
  </si>
  <si>
    <t>M</t>
  </si>
  <si>
    <t>283230007500.S</t>
  </si>
  <si>
    <t>Oddeľovacia fólia na potery</t>
  </si>
  <si>
    <t>8</t>
  </si>
  <si>
    <t>2130571259</t>
  </si>
  <si>
    <t>3</t>
  </si>
  <si>
    <t>632001021.S</t>
  </si>
  <si>
    <t>Zhotovenie okrajovej dilatačnej pásky z PE</t>
  </si>
  <si>
    <t>m</t>
  </si>
  <si>
    <t>1769033252</t>
  </si>
  <si>
    <t>"1.PP" 3,2</t>
  </si>
  <si>
    <t>"1.NP" 2,7</t>
  </si>
  <si>
    <t>"2.NP" 2,7</t>
  </si>
  <si>
    <t>"3.NP" 2,7</t>
  </si>
  <si>
    <t>283320004800.S</t>
  </si>
  <si>
    <t>Okrajová dilatačná páska z PE 100/5 mm bez fólie na oddilatovanie poterov od stenových konštrukcií</t>
  </si>
  <si>
    <t>1523303791</t>
  </si>
  <si>
    <t>5</t>
  </si>
  <si>
    <t>632440612.S</t>
  </si>
  <si>
    <t>Anhydritová samonivelizačná stierka, pevnosti v tlaku 30 MPa, hr. 2,0 mm</t>
  </si>
  <si>
    <t>1454883923</t>
  </si>
  <si>
    <t>632452220.S</t>
  </si>
  <si>
    <t>Cementový poter, pevnosti v tlaku 20 MPa, hr. 52 mm</t>
  </si>
  <si>
    <t>-974386464</t>
  </si>
  <si>
    <t>9</t>
  </si>
  <si>
    <t>Ostatné konštrukcie a práce-búranie</t>
  </si>
  <si>
    <t>7</t>
  </si>
  <si>
    <t>941955002.S</t>
  </si>
  <si>
    <t>Lešenie ľahké pracovné pomocné s výškou lešeňovej podlahy nad 1,20 do 1,90 m</t>
  </si>
  <si>
    <t>-1389254387</t>
  </si>
  <si>
    <t>"1.PP" 2,5</t>
  </si>
  <si>
    <t>"1.NP" 2,5</t>
  </si>
  <si>
    <t>"2.NP" 2,5</t>
  </si>
  <si>
    <t>"3.NP" 2,5</t>
  </si>
  <si>
    <t>952901111.S</t>
  </si>
  <si>
    <t>Vyčistenie budov pri výške podlaží do 4 m</t>
  </si>
  <si>
    <t>-1340618440</t>
  </si>
  <si>
    <t>"1.PP" 21,5</t>
  </si>
  <si>
    <t>"1.NP" 21,5</t>
  </si>
  <si>
    <t>"2.NP" 21,5</t>
  </si>
  <si>
    <t>"3.NP" 6,9</t>
  </si>
  <si>
    <t>99</t>
  </si>
  <si>
    <t>Presun hmôt HSV</t>
  </si>
  <si>
    <t>999281111.S</t>
  </si>
  <si>
    <t>Presun hmôt pre opravy a údržbu objektov vrátane vonkajších plášťov výšky do 25 m</t>
  </si>
  <si>
    <t>t</t>
  </si>
  <si>
    <t>890294037</t>
  </si>
  <si>
    <t>PSV</t>
  </si>
  <si>
    <t>Práce a dodávky PSV</t>
  </si>
  <si>
    <t>711</t>
  </si>
  <si>
    <t>Izolácie proti vode a vlhkosti</t>
  </si>
  <si>
    <t>10</t>
  </si>
  <si>
    <t>711131101.S</t>
  </si>
  <si>
    <t>Zhotovenie  izolácie proti zemnej vlhkosti vodorovná AIP na sucho</t>
  </si>
  <si>
    <t>16</t>
  </si>
  <si>
    <t>1923837939</t>
  </si>
  <si>
    <t>11</t>
  </si>
  <si>
    <t>628110000100.S</t>
  </si>
  <si>
    <t>Pás asfaltový bez krycej vrstvy, vložka strojná lepenka A 400/SH</t>
  </si>
  <si>
    <t>32</t>
  </si>
  <si>
    <t>-137920064</t>
  </si>
  <si>
    <t>1,06*1,15 'Prepočítané koeficientom množstva</t>
  </si>
  <si>
    <t>12</t>
  </si>
  <si>
    <t>998711202.S</t>
  </si>
  <si>
    <t>Presun hmôt pre izoláciu proti vode v objektoch výšky nad 6 do 12 m</t>
  </si>
  <si>
    <t>%</t>
  </si>
  <si>
    <t>-9549676</t>
  </si>
  <si>
    <t>713</t>
  </si>
  <si>
    <t>Izolácie tepelné</t>
  </si>
  <si>
    <t>13</t>
  </si>
  <si>
    <t>713122111.S</t>
  </si>
  <si>
    <t>Montáž tepelnej izolácie podláh polystyrénom, kladeným voľne v jednej vrstve</t>
  </si>
  <si>
    <t>-2018706995</t>
  </si>
  <si>
    <t>14</t>
  </si>
  <si>
    <t>283720002600.S</t>
  </si>
  <si>
    <t>Doska EPS max. zaťaženie 4 kN/m2 hr. 20 mm, pre podlahy</t>
  </si>
  <si>
    <t>33004160</t>
  </si>
  <si>
    <t>1,06*1,02 'Prepočítané koeficientom množstva</t>
  </si>
  <si>
    <t>15</t>
  </si>
  <si>
    <t>998713202.S</t>
  </si>
  <si>
    <t>Presun hmôt pre izolácie tepelné v objektoch výšky nad 6 m do 12 m</t>
  </si>
  <si>
    <t>1233618523</t>
  </si>
  <si>
    <t>766</t>
  </si>
  <si>
    <t>Konštrukcie stolárske</t>
  </si>
  <si>
    <t>766211491.S</t>
  </si>
  <si>
    <t>Úprava madiel schodiskových drevených 1 kusa čiastkových</t>
  </si>
  <si>
    <t>ks</t>
  </si>
  <si>
    <t>-402522958</t>
  </si>
  <si>
    <t>"jestvujúce madlá"</t>
  </si>
  <si>
    <t>"1.PP" 2</t>
  </si>
  <si>
    <t>"1.NP" 2</t>
  </si>
  <si>
    <t>"2.NP" 2</t>
  </si>
  <si>
    <t>"3.NP" 1</t>
  </si>
  <si>
    <t>17</t>
  </si>
  <si>
    <t>998766202.S</t>
  </si>
  <si>
    <t>Presun hmot pre konštrukcie stolárske v objektoch výšky nad 6 do 12 m</t>
  </si>
  <si>
    <t>-1591753493</t>
  </si>
  <si>
    <t>767</t>
  </si>
  <si>
    <t>Konštrukcie doplnkové kovové</t>
  </si>
  <si>
    <t>18</t>
  </si>
  <si>
    <t>767995101.S</t>
  </si>
  <si>
    <t>Úprava ostatných atypických kovových stavebných doplnkových konštrukcií do 5 kg</t>
  </si>
  <si>
    <t>kg</t>
  </si>
  <si>
    <t>778600278</t>
  </si>
  <si>
    <t>"úprava zábradlia, odhadovaná hmotnosť 8 kg/ks"</t>
  </si>
  <si>
    <t>"1.PP" 8*2</t>
  </si>
  <si>
    <t>"1.NP" 8*2</t>
  </si>
  <si>
    <t>"2.NP" 8*2</t>
  </si>
  <si>
    <t>"3.NP" 8*2</t>
  </si>
  <si>
    <t>19</t>
  </si>
  <si>
    <t>767995103.S</t>
  </si>
  <si>
    <t>Montáž ostatných atypických kovových stavebných doplnkových konštrukcií, vrátane povrchovej úpravy a kotvenia</t>
  </si>
  <si>
    <t>-2045921776</t>
  </si>
  <si>
    <t>"statika výkaz ocele"</t>
  </si>
  <si>
    <t>"pôvodné prvky" 110,21+111,6+100,75</t>
  </si>
  <si>
    <t>"nové prvky" 17,83+35,94+4,72</t>
  </si>
  <si>
    <t>Medzisúčet</t>
  </si>
  <si>
    <t>"architektúra výkaz ocele"</t>
  </si>
  <si>
    <t>"spevnenie zábradlia schodiska" 16,81</t>
  </si>
  <si>
    <t>20</t>
  </si>
  <si>
    <t>134310000500.S</t>
  </si>
  <si>
    <t>Výroba oceľových stavebných doplnkových konštrukcií, ozn. 11 373, podľa EN ISO S235JRG1</t>
  </si>
  <si>
    <t>2010134481</t>
  </si>
  <si>
    <t>"pôvodné prvky, odhadovaný rozsah 10% pre úpravu" (110,21+111,6+100,75)*0,10*0,001</t>
  </si>
  <si>
    <t>"nové prvky" (17,83+35,94+4,72)*0,001</t>
  </si>
  <si>
    <t>"spevnenie zábradlia schodiska" 16,81*0,001</t>
  </si>
  <si>
    <t>0,107*1,08 'Prepočítané koeficientom množstva</t>
  </si>
  <si>
    <t>21</t>
  </si>
  <si>
    <t>998767202.S</t>
  </si>
  <si>
    <t>Presun hmôt pre kovové stavebné doplnkové konštrukcie v objektoch výšky nad 6 do 12 m</t>
  </si>
  <si>
    <t>-2030870445</t>
  </si>
  <si>
    <t>776</t>
  </si>
  <si>
    <t>Podlahy povlakové</t>
  </si>
  <si>
    <t>22</t>
  </si>
  <si>
    <t>776220110.S</t>
  </si>
  <si>
    <t>Lepenie povlakových podláh PVC homogénne alebo heterogénne na schodiskových stupňoch na stupnice rovné</t>
  </si>
  <si>
    <t>1276869941</t>
  </si>
  <si>
    <t>"1.PP" 0</t>
  </si>
  <si>
    <t>"1.NP" 1,0</t>
  </si>
  <si>
    <t>"2.NP" 1,0</t>
  </si>
  <si>
    <t>"3.NP" 1,0</t>
  </si>
  <si>
    <t>284110004000.S</t>
  </si>
  <si>
    <t>Podlaha PVC heterogénna, LVT vinylové dielce, lepená, hrúbka 2 mm</t>
  </si>
  <si>
    <t>-433717146</t>
  </si>
  <si>
    <t>3*0,257 'Prepočítané koeficientom množstva</t>
  </si>
  <si>
    <t>24</t>
  </si>
  <si>
    <t>776420011.S</t>
  </si>
  <si>
    <t>Lepenie podlahových soklov z PVC vytiahnutím</t>
  </si>
  <si>
    <t>493534355</t>
  </si>
  <si>
    <t>"1.PP" 0,41*2</t>
  </si>
  <si>
    <t>"1.NP" 0,41*2</t>
  </si>
  <si>
    <t>"2.NP" 0,41*2</t>
  </si>
  <si>
    <t>"3.NP" 0,41*2</t>
  </si>
  <si>
    <t>25</t>
  </si>
  <si>
    <t>-599096611</t>
  </si>
  <si>
    <t>3,28*0,102 'Prepočítané koeficientom množstva</t>
  </si>
  <si>
    <t>26</t>
  </si>
  <si>
    <t>776541300.S</t>
  </si>
  <si>
    <t>Lepenie povlakových podláh PVC vinyl heterogénnych LVT v dielcoch</t>
  </si>
  <si>
    <t>-661249309</t>
  </si>
  <si>
    <t>27</t>
  </si>
  <si>
    <t>-116903554</t>
  </si>
  <si>
    <t>1,06*1,03 'Prepočítané koeficientom množstva</t>
  </si>
  <si>
    <t>28</t>
  </si>
  <si>
    <t>776990110.S</t>
  </si>
  <si>
    <t>Penetrovanie podkladu pred kladením povlakových podláh</t>
  </si>
  <si>
    <t>-1018684875</t>
  </si>
  <si>
    <t>29</t>
  </si>
  <si>
    <t>998776202.S</t>
  </si>
  <si>
    <t>Presun hmôt pre podlahy povlakové v objektoch výšky nad 6 do 12 m</t>
  </si>
  <si>
    <t>1072040151</t>
  </si>
  <si>
    <t>783</t>
  </si>
  <si>
    <t>Nátery</t>
  </si>
  <si>
    <t>30</t>
  </si>
  <si>
    <t>783225100.S</t>
  </si>
  <si>
    <t>Nátery kov.stav.doplnk.konštr. syntetické na vzduchu schnúce dvojnás. 1x s emailov. - 105µm</t>
  </si>
  <si>
    <t>1073348753</t>
  </si>
  <si>
    <t>"jestvujúce zábradlie"</t>
  </si>
  <si>
    <t>"1.PP" (4,4+1,1+4,4)*0,6</t>
  </si>
  <si>
    <t>"1.NP" (4,4+1,1+4,4)*0,6</t>
  </si>
  <si>
    <t>"2.NP" (4,4+1,1+4,4)*0,6</t>
  </si>
  <si>
    <t>"3.NP" (2,2+0,2)*0,6</t>
  </si>
  <si>
    <t>31</t>
  </si>
  <si>
    <t>783226100.S</t>
  </si>
  <si>
    <t>Nátery kov.stav.doplnk.konštr. syntetické na vzduchu schnúce základný - 35µm</t>
  </si>
  <si>
    <t>1837363822</t>
  </si>
  <si>
    <t>783614200.S</t>
  </si>
  <si>
    <t>Nátery stolárskych výrobkov olejové farby bielej dvojnásobné 1x s emailovaním a 1x plným tmelením</t>
  </si>
  <si>
    <t>-1030762926</t>
  </si>
  <si>
    <t>"1.PP" (4,4+1,1+4,4)*0,72</t>
  </si>
  <si>
    <t>"1.NP" (4,4+1,1+4,4)*0,72</t>
  </si>
  <si>
    <t>"2.NP" (4,4+1,1+4,4)*0,72</t>
  </si>
  <si>
    <t>"3.NP" (2,2+0,2)*0,72</t>
  </si>
  <si>
    <t>VP</t>
  </si>
  <si>
    <t xml:space="preserve">  Práce naviac</t>
  </si>
  <si>
    <t>PN</t>
  </si>
  <si>
    <t>02 - Búracie práce</t>
  </si>
  <si>
    <t>952902110.S</t>
  </si>
  <si>
    <t>Čistenie budov zametaním v miestnostiach, chodbách, na schodišti</t>
  </si>
  <si>
    <t>1613594045</t>
  </si>
  <si>
    <t>"1.PP" 5,5</t>
  </si>
  <si>
    <t>"1.NP" 5,5</t>
  </si>
  <si>
    <t>"2.NP" 5,5</t>
  </si>
  <si>
    <t>"3.NP" 5,5</t>
  </si>
  <si>
    <t>965043321.S</t>
  </si>
  <si>
    <t>Búranie podkladov pod dlažby, liatych dlažieb a mazanín,betón s poterom,teracom hr.do 100 mm, plochy do 1 m2 -2,20000t</t>
  </si>
  <si>
    <t>m3</t>
  </si>
  <si>
    <t>1870112233</t>
  </si>
  <si>
    <t>"P - vybúranie pôvodnej podlahy"</t>
  </si>
  <si>
    <t>"1.PP" 0,43*0,04</t>
  </si>
  <si>
    <t>"1.NP" 0,08*0,04</t>
  </si>
  <si>
    <t>"2.NP" 0,08*0,04</t>
  </si>
  <si>
    <t>"3.NP" 0,08*0,04</t>
  </si>
  <si>
    <t>965082920.S</t>
  </si>
  <si>
    <t>Odstránenie izolácie a násypu pod podlahami, hr.do 100 mm,  -1,40000t</t>
  </si>
  <si>
    <t>-1848800375</t>
  </si>
  <si>
    <t>974083111.S</t>
  </si>
  <si>
    <t>Rezanie betónových mazanín existujúcich vystužených hĺbky do 50 mm</t>
  </si>
  <si>
    <t>146592328</t>
  </si>
  <si>
    <t>"1.PP" 2,8</t>
  </si>
  <si>
    <t>"1.NP" 1,3</t>
  </si>
  <si>
    <t>"2.NP" 1,3</t>
  </si>
  <si>
    <t>"3.NP" 1,3</t>
  </si>
  <si>
    <t>979081111.S</t>
  </si>
  <si>
    <t>Odvoz sutiny a vybúraných hmôt na skládku do 1 km</t>
  </si>
  <si>
    <t>735300174</t>
  </si>
  <si>
    <t>979081121.S</t>
  </si>
  <si>
    <t>Odvoz sutiny a vybúraných hmôt na skládku za každý ďalší 1 km</t>
  </si>
  <si>
    <t>-1125019717</t>
  </si>
  <si>
    <t>P</t>
  </si>
  <si>
    <t>Poznámka k položke:_x000D_
Uvažované s odvozom do vzdialenosti 10 km</t>
  </si>
  <si>
    <t>2,369*10 'Prepočítané koeficientom množstva</t>
  </si>
  <si>
    <t>979082111.S</t>
  </si>
  <si>
    <t>Vnútrostavenisková doprava sutiny a vybúraných hmôt do 10 m</t>
  </si>
  <si>
    <t>353383062</t>
  </si>
  <si>
    <t>979082121.S</t>
  </si>
  <si>
    <t>Vnútrostavenisková doprava sutiny a vybúraných hmôt za každých ďalších 5 m</t>
  </si>
  <si>
    <t>1463199928</t>
  </si>
  <si>
    <t>Poznámka k položke:_x000D_
Uvažované s vnútrostaveniskovým presunom sutiny do vzdialenosti 25 m</t>
  </si>
  <si>
    <t>2,369*5 'Prepočítané koeficientom množstva</t>
  </si>
  <si>
    <t>979089612.S</t>
  </si>
  <si>
    <t>Poplatok za skládku - iné odpady zo stavieb a demolácií (17 09), ostatné</t>
  </si>
  <si>
    <t>-399019019</t>
  </si>
  <si>
    <t>979089712.S</t>
  </si>
  <si>
    <t>Prenájom kontajneru 5 m3</t>
  </si>
  <si>
    <t>199713576</t>
  </si>
  <si>
    <t>766211811.S</t>
  </si>
  <si>
    <t>Demontáž madiel schodiskových drevených   -0,0019t</t>
  </si>
  <si>
    <t>-1438917178</t>
  </si>
  <si>
    <t>"ZA - skrátenie madiel"</t>
  </si>
  <si>
    <t>"1.PP" 0,33</t>
  </si>
  <si>
    <t>"1.NP" 0,33+1,15+0,33</t>
  </si>
  <si>
    <t>"2.NP" 0,33+1,15+0,33</t>
  </si>
  <si>
    <t>"3.NP" 0,33+1,15</t>
  </si>
  <si>
    <t>767996801.S</t>
  </si>
  <si>
    <t>Demontáž ostatných doplnkov stavieb s hmotnosťou jednotlivých dielov konštrukcií do 50 kg,  -0,00100t</t>
  </si>
  <si>
    <t>-1017263656</t>
  </si>
  <si>
    <t>"ZA - skrátenie zábradlia, odhadovaná hmotnosť 12 kg/m"</t>
  </si>
  <si>
    <t>"1.PP" 12*0,33</t>
  </si>
  <si>
    <t>"1.NP" 12*(0,33+1,15+0,33)</t>
  </si>
  <si>
    <t>"2.NP" 12*(0,33+1,15+0,33)</t>
  </si>
  <si>
    <t>"3.NP" 12*(0,33+1,15)</t>
  </si>
  <si>
    <t>767996803.S</t>
  </si>
  <si>
    <t>Demontáž ostatných doplnkov stavieb s hmotnosťou jednotlivých dielov konšt. nad 100 do 250 kg,  -0,00100t</t>
  </si>
  <si>
    <t>1800434115</t>
  </si>
  <si>
    <t>"ST - demontáž oceľových konštrukcií, nedeštruktívnou metódou na ďalšie použitie"</t>
  </si>
  <si>
    <t xml:space="preserve">"stĺpy,  odhadovaná hmotnosť 31 kg/m" 31*13,95*5 </t>
  </si>
  <si>
    <t>"kotviace platne, odhadovaná hmotnosť 22 kg/m" 22*0,84*2</t>
  </si>
  <si>
    <t>776511810.S</t>
  </si>
  <si>
    <t>Odstránenie povlakových podláh z nášľapnej plochy lepených bez podložky,  -0,00100t</t>
  </si>
  <si>
    <t>-1572130246</t>
  </si>
  <si>
    <t>"1.NP" 0,1</t>
  </si>
  <si>
    <t>"2.NP" 0,1</t>
  </si>
  <si>
    <t>"3.NP" 0,1</t>
  </si>
  <si>
    <t>783201821.S</t>
  </si>
  <si>
    <t>Odstránenie starých náterov z kovových stavebných doplnkových konštrukcií opálením alebo oklepaním</t>
  </si>
  <si>
    <t>-1189385905</t>
  </si>
  <si>
    <t>783903811.S</t>
  </si>
  <si>
    <t>Ostatné práce odmastenie chemickými rozpúšťadlami</t>
  </si>
  <si>
    <t>334134986</t>
  </si>
  <si>
    <t>783904811.S</t>
  </si>
  <si>
    <t>Ostatné práce odmastenie chemickými odhrdzavenie kovových konštrukcií</t>
  </si>
  <si>
    <t>-2096026062</t>
  </si>
  <si>
    <t>783601819.S</t>
  </si>
  <si>
    <t>Odstránenie starých náterov zo stolárskych výrobkov oškrabaním s obrúsením, madiel</t>
  </si>
  <si>
    <t>836957921</t>
  </si>
  <si>
    <t>783903812.S</t>
  </si>
  <si>
    <t>Ostatné práce odmastenie chemickými saponátmi</t>
  </si>
  <si>
    <t>1897614248</t>
  </si>
  <si>
    <t>03 - Elektroinštalácia</t>
  </si>
  <si>
    <t>Pavol Friso</t>
  </si>
  <si>
    <t>21M - Elektroinštalácia</t>
  </si>
  <si>
    <t xml:space="preserve">    210-1 - Elektroinštalácia</t>
  </si>
  <si>
    <t>21M</t>
  </si>
  <si>
    <t>210-1</t>
  </si>
  <si>
    <t>EL-2101001</t>
  </si>
  <si>
    <t>Lišta LHD 20x20 HF</t>
  </si>
  <si>
    <t>EL-2101002</t>
  </si>
  <si>
    <t>Hmoždinka HM8</t>
  </si>
  <si>
    <t>EL-2101003</t>
  </si>
  <si>
    <t>Kapsa, prieraz</t>
  </si>
  <si>
    <t>EL-2101004</t>
  </si>
  <si>
    <t>Vodič CXKE-R-J 3x2,5</t>
  </si>
  <si>
    <t>EL-2101005</t>
  </si>
  <si>
    <t>Vodič  CXKH-R-J 6  6  z/ž</t>
  </si>
  <si>
    <t>EL-2101006</t>
  </si>
  <si>
    <t>Ukončenie vodiča do 6</t>
  </si>
  <si>
    <t>EL-2101007</t>
  </si>
  <si>
    <t>Ukončenie do 4x10</t>
  </si>
  <si>
    <t>EL-2101008</t>
  </si>
  <si>
    <t>Demontáž ističa IJV/10A</t>
  </si>
  <si>
    <t>EL-2101009</t>
  </si>
  <si>
    <t>Istič LTN-16C-1</t>
  </si>
  <si>
    <t>EL-HZS1001</t>
  </si>
  <si>
    <t>Podružný materiál 3%</t>
  </si>
  <si>
    <t>súb.</t>
  </si>
  <si>
    <t>EL-HZS1002</t>
  </si>
  <si>
    <t>PPV 6%</t>
  </si>
  <si>
    <t>EL-HZS1003</t>
  </si>
  <si>
    <t>Odpojenie R01 od siete</t>
  </si>
  <si>
    <t>hod</t>
  </si>
  <si>
    <t>EL-HZS1004</t>
  </si>
  <si>
    <t>Odkrytovanie  a opätovná montáž</t>
  </si>
  <si>
    <t>EL-HZS1005</t>
  </si>
  <si>
    <t>Úprava v rozvádzači R01</t>
  </si>
  <si>
    <t>EL-HZS9001</t>
  </si>
  <si>
    <t>Odborná prehliadka a vyhotovenie správy</t>
  </si>
  <si>
    <t>04 - Zdvíhacia plošina</t>
  </si>
  <si>
    <t>M - Práce a dodávky M</t>
  </si>
  <si>
    <t xml:space="preserve">    33-M - Montáže dopravných zariadení, skladových zariadení a váh</t>
  </si>
  <si>
    <t>Práce a dodávky M</t>
  </si>
  <si>
    <t>33-M</t>
  </si>
  <si>
    <t>Montáže dopravných zariadení, skladových zariadení a váh</t>
  </si>
  <si>
    <t>330030991.x</t>
  </si>
  <si>
    <t>D+M Zvislá zdvíhacia plošina rozmer 805x1080 mm, 4 stanice, (napr. Artico 4000), resp. podľa výberu investora</t>
  </si>
  <si>
    <t>64</t>
  </si>
  <si>
    <t>692735607</t>
  </si>
  <si>
    <t xml:space="preserve">Poznámka k položke:_x000D_
PRÍVODNÉ NAPÄTIE: 230V jednofázové (50Hz),_x000D_
RÝCHLOSŤ: 0,15 m/s,_x000D_
POHON: Pomocou samomazacej nekonečnej skrutkovici,_x000D_
NOSNOSŤ: 250 kg/2 osoby,_x000D_
PRÍKON: 1,5 kW,_x000D_
PREVÁDZKOVÉ NAPÄTIE: 24V pomocné obvody,_x000D_
VERZIA: S opláštením,_x000D_
PREVEDENIE: Interná._x000D_
</t>
  </si>
  <si>
    <t>Elektroinštalácia - práca + 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</si>
</sst>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scheme val="minor"/>
    </font>
    <font>
      <sz val="10"/>
      <color theme="0"/>
      <name val="Arial CE"/>
    </font>
    <font>
      <b/>
      <sz val="10"/>
      <color theme="0"/>
      <name val="Arial CE"/>
    </font>
    <font>
      <sz val="8"/>
      <color theme="0"/>
      <name val="Arial CE"/>
    </font>
    <font>
      <sz val="12"/>
      <color theme="0"/>
      <name val="Arial CE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rgb="FF969696"/>
      </top>
      <bottom style="thin">
        <color indexed="64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6" fillId="0" borderId="0" xfId="0" applyNumberFormat="1" applyFont="1"/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167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40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165" fontId="2" fillId="6" borderId="0" xfId="0" applyNumberFormat="1" applyFont="1" applyFill="1" applyAlignment="1">
      <alignment horizontal="left" vertical="center"/>
    </xf>
    <xf numFmtId="4" fontId="45" fillId="0" borderId="0" xfId="0" applyNumberFormat="1" applyFont="1"/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/>
    </xf>
    <xf numFmtId="0" fontId="44" fillId="0" borderId="0" xfId="0" applyFont="1" applyAlignment="1">
      <alignment horizontal="left" vertical="center"/>
    </xf>
    <xf numFmtId="4" fontId="44" fillId="0" borderId="0" xfId="0" applyNumberFormat="1" applyFont="1" applyAlignment="1">
      <alignment vertical="center"/>
    </xf>
    <xf numFmtId="0" fontId="44" fillId="0" borderId="0" xfId="0" applyFont="1" applyAlignment="1" applyProtection="1">
      <alignment horizontal="center" vertical="center"/>
      <protection locked="0"/>
    </xf>
    <xf numFmtId="49" fontId="44" fillId="0" borderId="0" xfId="0" applyNumberFormat="1" applyFont="1" applyAlignment="1" applyProtection="1">
      <alignment horizontal="left" vertical="center" wrapText="1"/>
      <protection locked="0"/>
    </xf>
    <xf numFmtId="0" fontId="44" fillId="0" borderId="0" xfId="0" applyFont="1" applyAlignment="1" applyProtection="1">
      <alignment horizontal="left" vertical="center" wrapText="1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167" fontId="44" fillId="0" borderId="0" xfId="0" applyNumberFormat="1" applyFont="1" applyAlignment="1" applyProtection="1">
      <alignment vertical="center"/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37" fillId="0" borderId="24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 wrapText="1"/>
    </xf>
    <xf numFmtId="167" fontId="11" fillId="0" borderId="24" xfId="0" applyNumberFormat="1" applyFont="1" applyBorder="1" applyAlignment="1">
      <alignment vertical="center"/>
    </xf>
    <xf numFmtId="0" fontId="11" fillId="0" borderId="24" xfId="0" applyFont="1" applyBorder="1" applyAlignment="1" applyProtection="1">
      <alignment vertical="center"/>
      <protection locked="0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4" fillId="7" borderId="0" xfId="0" applyFont="1" applyFill="1" applyAlignment="1" applyProtection="1">
      <alignment horizontal="center" vertical="center"/>
      <protection locked="0"/>
    </xf>
    <xf numFmtId="49" fontId="44" fillId="7" borderId="0" xfId="0" applyNumberFormat="1" applyFont="1" applyFill="1" applyAlignment="1" applyProtection="1">
      <alignment horizontal="left" vertical="center" wrapText="1"/>
      <protection locked="0"/>
    </xf>
    <xf numFmtId="0" fontId="44" fillId="7" borderId="0" xfId="0" applyFont="1" applyFill="1" applyAlignment="1" applyProtection="1">
      <alignment horizontal="left" vertical="center" wrapText="1"/>
      <protection locked="0"/>
    </xf>
    <xf numFmtId="0" fontId="44" fillId="7" borderId="0" xfId="0" applyFont="1" applyFill="1" applyAlignment="1" applyProtection="1">
      <alignment horizontal="center" vertical="center" wrapText="1"/>
      <protection locked="0"/>
    </xf>
    <xf numFmtId="167" fontId="44" fillId="7" borderId="0" xfId="0" applyNumberFormat="1" applyFont="1" applyFill="1" applyAlignment="1" applyProtection="1">
      <alignment vertical="center"/>
      <protection locked="0"/>
    </xf>
    <xf numFmtId="4" fontId="44" fillId="7" borderId="0" xfId="0" applyNumberFormat="1" applyFont="1" applyFill="1" applyAlignment="1">
      <alignment vertical="center"/>
    </xf>
    <xf numFmtId="0" fontId="24" fillId="3" borderId="0" xfId="0" applyFont="1" applyFill="1" applyAlignment="1" applyProtection="1">
      <alignment horizontal="left" vertical="center"/>
      <protection locked="0"/>
    </xf>
    <xf numFmtId="0" fontId="24" fillId="3" borderId="0" xfId="0" applyFont="1" applyFill="1" applyAlignment="1" applyProtection="1">
      <alignment horizontal="center" vertical="center"/>
      <protection locked="0"/>
    </xf>
    <xf numFmtId="0" fontId="44" fillId="7" borderId="0" xfId="0" applyFont="1" applyFill="1" applyAlignment="1">
      <alignment vertical="center"/>
    </xf>
    <xf numFmtId="0" fontId="0" fillId="0" borderId="23" xfId="0" applyBorder="1" applyAlignment="1">
      <alignment vertical="center"/>
    </xf>
    <xf numFmtId="0" fontId="44" fillId="7" borderId="24" xfId="0" applyFont="1" applyFill="1" applyBorder="1" applyAlignment="1">
      <alignment vertical="center"/>
    </xf>
    <xf numFmtId="0" fontId="45" fillId="7" borderId="24" xfId="0" applyFont="1" applyFill="1" applyBorder="1" applyAlignment="1">
      <alignment horizontal="left"/>
    </xf>
    <xf numFmtId="4" fontId="45" fillId="7" borderId="24" xfId="0" applyNumberFormat="1" applyFont="1" applyFill="1" applyBorder="1"/>
    <xf numFmtId="0" fontId="44" fillId="0" borderId="0" xfId="0" applyFont="1"/>
    <xf numFmtId="0" fontId="0" fillId="0" borderId="25" xfId="0" applyBorder="1" applyAlignment="1">
      <alignment vertical="center"/>
    </xf>
    <xf numFmtId="0" fontId="37" fillId="0" borderId="25" xfId="0" applyFont="1" applyBorder="1" applyAlignment="1">
      <alignment horizontal="left" vertical="center"/>
    </xf>
    <xf numFmtId="0" fontId="40" fillId="0" borderId="25" xfId="0" applyFont="1" applyBorder="1" applyAlignment="1">
      <alignment vertical="center" wrapText="1"/>
    </xf>
    <xf numFmtId="0" fontId="0" fillId="0" borderId="25" xfId="0" applyBorder="1" applyAlignment="1" applyProtection="1">
      <alignment vertical="center"/>
      <protection locked="0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6" borderId="0" xfId="0" applyNumberFormat="1" applyFont="1" applyFill="1" applyAlignment="1">
      <alignment horizontal="left"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43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164" fontId="42" fillId="0" borderId="0" xfId="0" applyNumberFormat="1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>
      <selection activeCell="AM87" sqref="AM87:AN87"/>
    </sheetView>
  </sheetViews>
  <sheetFormatPr baseColWidth="10" defaultColWidth="8.75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7" customHeight="1">
      <c r="AR2" s="266" t="s">
        <v>5</v>
      </c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S2" s="17" t="s">
        <v>6</v>
      </c>
      <c r="BT2" s="17" t="s">
        <v>7</v>
      </c>
    </row>
    <row r="3" spans="1:74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8</v>
      </c>
      <c r="BT3" s="17" t="s">
        <v>7</v>
      </c>
    </row>
    <row r="4" spans="1:74" ht="2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6</v>
      </c>
    </row>
    <row r="5" spans="1:74" ht="12" customHeight="1">
      <c r="B5" s="20"/>
      <c r="D5" s="24" t="s">
        <v>12</v>
      </c>
      <c r="K5" s="279" t="s">
        <v>13</v>
      </c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R5" s="20"/>
      <c r="BE5" s="276" t="s">
        <v>14</v>
      </c>
      <c r="BS5" s="17" t="s">
        <v>6</v>
      </c>
    </row>
    <row r="6" spans="1:74" ht="37" customHeight="1">
      <c r="B6" s="20"/>
      <c r="D6" s="26" t="s">
        <v>15</v>
      </c>
      <c r="K6" s="280" t="s">
        <v>16</v>
      </c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R6" s="20"/>
      <c r="BE6" s="277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77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8" t="s">
        <v>27</v>
      </c>
      <c r="AR8" s="20"/>
      <c r="BE8" s="277"/>
      <c r="BS8" s="17" t="s">
        <v>6</v>
      </c>
    </row>
    <row r="9" spans="1:74" ht="14.5" customHeight="1">
      <c r="B9" s="20"/>
      <c r="AR9" s="20"/>
      <c r="BE9" s="277"/>
      <c r="BS9" s="17" t="s">
        <v>6</v>
      </c>
    </row>
    <row r="10" spans="1:74" ht="12" customHeight="1">
      <c r="B10" s="20"/>
      <c r="D10" s="27" t="s">
        <v>22</v>
      </c>
      <c r="AK10" s="27" t="s">
        <v>23</v>
      </c>
      <c r="AN10" s="25" t="s">
        <v>1</v>
      </c>
      <c r="AR10" s="20"/>
      <c r="BE10" s="277"/>
      <c r="BS10" s="17" t="s">
        <v>6</v>
      </c>
    </row>
    <row r="11" spans="1:74" ht="18.5" customHeight="1">
      <c r="B11" s="20"/>
      <c r="E11" s="25" t="s">
        <v>24</v>
      </c>
      <c r="AK11" s="27" t="s">
        <v>25</v>
      </c>
      <c r="AN11" s="25" t="s">
        <v>1</v>
      </c>
      <c r="AR11" s="20"/>
      <c r="BE11" s="277"/>
      <c r="BS11" s="17" t="s">
        <v>6</v>
      </c>
    </row>
    <row r="12" spans="1:74" ht="7" customHeight="1">
      <c r="B12" s="20"/>
      <c r="AR12" s="20"/>
      <c r="BE12" s="277"/>
      <c r="BS12" s="17" t="s">
        <v>6</v>
      </c>
    </row>
    <row r="13" spans="1:74" ht="12" customHeight="1">
      <c r="B13" s="20"/>
      <c r="D13" s="27" t="s">
        <v>26</v>
      </c>
      <c r="AK13" s="27" t="s">
        <v>23</v>
      </c>
      <c r="AN13" s="29" t="s">
        <v>27</v>
      </c>
      <c r="AR13" s="20"/>
      <c r="BE13" s="277"/>
      <c r="BS13" s="17" t="s">
        <v>6</v>
      </c>
    </row>
    <row r="14" spans="1:74" ht="13">
      <c r="B14" s="20"/>
      <c r="E14" s="281" t="s">
        <v>27</v>
      </c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7" t="s">
        <v>25</v>
      </c>
      <c r="AN14" s="29" t="s">
        <v>27</v>
      </c>
      <c r="AR14" s="20"/>
      <c r="BE14" s="277"/>
      <c r="BS14" s="17" t="s">
        <v>6</v>
      </c>
    </row>
    <row r="15" spans="1:74" ht="7" customHeight="1">
      <c r="B15" s="20"/>
      <c r="AR15" s="20"/>
      <c r="BE15" s="277"/>
      <c r="BS15" s="17" t="s">
        <v>3</v>
      </c>
    </row>
    <row r="16" spans="1:74" ht="12" customHeight="1">
      <c r="B16" s="20"/>
      <c r="D16" s="27" t="s">
        <v>28</v>
      </c>
      <c r="AK16" s="27" t="s">
        <v>23</v>
      </c>
      <c r="AN16" s="25" t="s">
        <v>1</v>
      </c>
      <c r="AR16" s="20"/>
      <c r="BE16" s="277"/>
      <c r="BS16" s="17" t="s">
        <v>3</v>
      </c>
    </row>
    <row r="17" spans="2:71" ht="18.5" customHeight="1">
      <c r="B17" s="20"/>
      <c r="E17" s="25" t="s">
        <v>29</v>
      </c>
      <c r="AK17" s="27" t="s">
        <v>25</v>
      </c>
      <c r="AN17" s="25" t="s">
        <v>1</v>
      </c>
      <c r="AR17" s="20"/>
      <c r="BE17" s="277"/>
      <c r="BS17" s="17" t="s">
        <v>30</v>
      </c>
    </row>
    <row r="18" spans="2:71" ht="7" customHeight="1">
      <c r="B18" s="20"/>
      <c r="AR18" s="20"/>
      <c r="BE18" s="277"/>
      <c r="BS18" s="17" t="s">
        <v>8</v>
      </c>
    </row>
    <row r="19" spans="2:71" ht="12" customHeight="1">
      <c r="B19" s="20"/>
      <c r="D19" s="27" t="s">
        <v>31</v>
      </c>
      <c r="AK19" s="27" t="s">
        <v>23</v>
      </c>
      <c r="AN19" s="25" t="s">
        <v>1</v>
      </c>
      <c r="AR19" s="20"/>
      <c r="BE19" s="277"/>
      <c r="BS19" s="17" t="s">
        <v>8</v>
      </c>
    </row>
    <row r="20" spans="2:71" ht="18.5" customHeight="1">
      <c r="B20" s="20"/>
      <c r="E20" s="25" t="s">
        <v>32</v>
      </c>
      <c r="AK20" s="27" t="s">
        <v>25</v>
      </c>
      <c r="AN20" s="25" t="s">
        <v>1</v>
      </c>
      <c r="AR20" s="20"/>
      <c r="BE20" s="277"/>
      <c r="BS20" s="17" t="s">
        <v>30</v>
      </c>
    </row>
    <row r="21" spans="2:71" ht="7" customHeight="1">
      <c r="B21" s="20"/>
      <c r="AR21" s="20"/>
      <c r="BE21" s="277"/>
    </row>
    <row r="22" spans="2:71" ht="12" customHeight="1">
      <c r="B22" s="20"/>
      <c r="D22" s="27" t="s">
        <v>33</v>
      </c>
      <c r="AR22" s="20"/>
      <c r="BE22" s="277"/>
    </row>
    <row r="23" spans="2:71" ht="167.25" customHeight="1">
      <c r="B23" s="20"/>
      <c r="E23" s="283" t="s">
        <v>34</v>
      </c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R23" s="20"/>
      <c r="BE23" s="277"/>
    </row>
    <row r="24" spans="2:71" ht="7" customHeight="1">
      <c r="B24" s="20"/>
      <c r="AR24" s="20"/>
      <c r="BE24" s="277"/>
    </row>
    <row r="25" spans="2:71" ht="7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77"/>
    </row>
    <row r="26" spans="2:71" s="1" customFormat="1" ht="26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60">
        <f>ROUND(AG94,2)</f>
        <v>0</v>
      </c>
      <c r="AL26" s="261"/>
      <c r="AM26" s="261"/>
      <c r="AN26" s="261"/>
      <c r="AO26" s="261"/>
      <c r="AR26" s="32"/>
      <c r="BE26" s="277"/>
    </row>
    <row r="27" spans="2:71" s="1" customFormat="1" ht="7" customHeight="1">
      <c r="B27" s="32"/>
      <c r="AR27" s="32"/>
      <c r="BE27" s="277"/>
    </row>
    <row r="28" spans="2:71" s="1" customFormat="1" ht="13">
      <c r="B28" s="32"/>
      <c r="L28" s="262" t="s">
        <v>36</v>
      </c>
      <c r="M28" s="262"/>
      <c r="N28" s="262"/>
      <c r="O28" s="262"/>
      <c r="P28" s="262"/>
      <c r="W28" s="262" t="s">
        <v>37</v>
      </c>
      <c r="X28" s="262"/>
      <c r="Y28" s="262"/>
      <c r="Z28" s="262"/>
      <c r="AA28" s="262"/>
      <c r="AB28" s="262"/>
      <c r="AC28" s="262"/>
      <c r="AD28" s="262"/>
      <c r="AE28" s="262"/>
      <c r="AK28" s="262" t="s">
        <v>38</v>
      </c>
      <c r="AL28" s="262"/>
      <c r="AM28" s="262"/>
      <c r="AN28" s="262"/>
      <c r="AO28" s="262"/>
      <c r="AR28" s="32"/>
      <c r="BE28" s="277"/>
    </row>
    <row r="29" spans="2:71" s="2" customFormat="1" ht="14.5" customHeight="1">
      <c r="B29" s="36"/>
      <c r="D29" s="196" t="s">
        <v>39</v>
      </c>
      <c r="E29" s="3"/>
      <c r="F29" s="25"/>
      <c r="G29" s="3"/>
      <c r="H29" s="3"/>
      <c r="I29" s="3"/>
      <c r="J29" s="3"/>
      <c r="K29" s="3"/>
      <c r="L29" s="265">
        <v>0.23</v>
      </c>
      <c r="M29" s="264"/>
      <c r="N29" s="264"/>
      <c r="O29" s="264"/>
      <c r="P29" s="264"/>
      <c r="Q29" s="195"/>
      <c r="R29" s="195"/>
      <c r="S29" s="195"/>
      <c r="T29" s="195"/>
      <c r="U29" s="195"/>
      <c r="V29" s="195"/>
      <c r="W29" s="263">
        <f>ROUND(AZ94, 2)</f>
        <v>0</v>
      </c>
      <c r="X29" s="264"/>
      <c r="Y29" s="264"/>
      <c r="Z29" s="264"/>
      <c r="AA29" s="264"/>
      <c r="AB29" s="264"/>
      <c r="AC29" s="264"/>
      <c r="AD29" s="264"/>
      <c r="AE29" s="264"/>
      <c r="AF29" s="195"/>
      <c r="AG29" s="195"/>
      <c r="AH29" s="195"/>
      <c r="AI29" s="195"/>
      <c r="AJ29" s="195"/>
      <c r="AK29" s="263">
        <f>ROUND(AV94, 2)</f>
        <v>0</v>
      </c>
      <c r="AL29" s="264"/>
      <c r="AM29" s="264"/>
      <c r="AN29" s="264"/>
      <c r="AO29" s="264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78"/>
    </row>
    <row r="30" spans="2:71" s="2" customFormat="1" ht="14.5" customHeight="1">
      <c r="B30" s="36"/>
      <c r="D30" s="3" t="s">
        <v>39</v>
      </c>
      <c r="E30" s="3"/>
      <c r="F30" s="25" t="s">
        <v>40</v>
      </c>
      <c r="G30" s="3"/>
      <c r="H30" s="3"/>
      <c r="I30" s="3"/>
      <c r="J30" s="3"/>
      <c r="K30" s="3"/>
      <c r="L30" s="254">
        <v>0.23</v>
      </c>
      <c r="M30" s="242"/>
      <c r="N30" s="242"/>
      <c r="O30" s="242"/>
      <c r="P30" s="242"/>
      <c r="Q30" s="3"/>
      <c r="R30" s="3"/>
      <c r="S30" s="3"/>
      <c r="T30" s="3"/>
      <c r="U30" s="3"/>
      <c r="V30" s="3"/>
      <c r="W30" s="253">
        <f>ROUND(BA94, 2)</f>
        <v>0</v>
      </c>
      <c r="X30" s="242"/>
      <c r="Y30" s="242"/>
      <c r="Z30" s="242"/>
      <c r="AA30" s="242"/>
      <c r="AB30" s="242"/>
      <c r="AC30" s="242"/>
      <c r="AD30" s="242"/>
      <c r="AE30" s="242"/>
      <c r="AF30" s="3"/>
      <c r="AG30" s="3"/>
      <c r="AH30" s="3"/>
      <c r="AI30" s="3"/>
      <c r="AJ30" s="3"/>
      <c r="AK30" s="253">
        <f>ROUND(AW94, 2)</f>
        <v>0</v>
      </c>
      <c r="AL30" s="242"/>
      <c r="AM30" s="242"/>
      <c r="AN30" s="242"/>
      <c r="AO30" s="242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78"/>
    </row>
    <row r="31" spans="2:71" s="2" customFormat="1" ht="14.5" hidden="1" customHeight="1">
      <c r="B31" s="36"/>
      <c r="F31" s="27" t="s">
        <v>42</v>
      </c>
      <c r="L31" s="255">
        <v>0.23</v>
      </c>
      <c r="M31" s="256"/>
      <c r="N31" s="256"/>
      <c r="O31" s="256"/>
      <c r="P31" s="256"/>
      <c r="W31" s="275">
        <f>ROUND(BB94, 2)</f>
        <v>0</v>
      </c>
      <c r="X31" s="256"/>
      <c r="Y31" s="256"/>
      <c r="Z31" s="256"/>
      <c r="AA31" s="256"/>
      <c r="AB31" s="256"/>
      <c r="AC31" s="256"/>
      <c r="AD31" s="256"/>
      <c r="AE31" s="256"/>
      <c r="AK31" s="275">
        <v>0</v>
      </c>
      <c r="AL31" s="256"/>
      <c r="AM31" s="256"/>
      <c r="AN31" s="256"/>
      <c r="AO31" s="256"/>
      <c r="AR31" s="36"/>
      <c r="BE31" s="278"/>
    </row>
    <row r="32" spans="2:71" s="2" customFormat="1" ht="14.5" hidden="1" customHeight="1">
      <c r="B32" s="36"/>
      <c r="F32" s="27" t="s">
        <v>43</v>
      </c>
      <c r="L32" s="255">
        <v>0.23</v>
      </c>
      <c r="M32" s="256"/>
      <c r="N32" s="256"/>
      <c r="O32" s="256"/>
      <c r="P32" s="256"/>
      <c r="W32" s="275">
        <f>ROUND(BC94, 2)</f>
        <v>0</v>
      </c>
      <c r="X32" s="256"/>
      <c r="Y32" s="256"/>
      <c r="Z32" s="256"/>
      <c r="AA32" s="256"/>
      <c r="AB32" s="256"/>
      <c r="AC32" s="256"/>
      <c r="AD32" s="256"/>
      <c r="AE32" s="256"/>
      <c r="AK32" s="275">
        <v>0</v>
      </c>
      <c r="AL32" s="256"/>
      <c r="AM32" s="256"/>
      <c r="AN32" s="256"/>
      <c r="AO32" s="256"/>
      <c r="AR32" s="36"/>
      <c r="BE32" s="278"/>
    </row>
    <row r="33" spans="2:57" s="2" customFormat="1" ht="14.5" hidden="1" customHeight="1">
      <c r="B33" s="36"/>
      <c r="F33" s="37" t="s">
        <v>44</v>
      </c>
      <c r="L33" s="270">
        <v>0</v>
      </c>
      <c r="M33" s="269"/>
      <c r="N33" s="269"/>
      <c r="O33" s="269"/>
      <c r="P33" s="269"/>
      <c r="Q33" s="38"/>
      <c r="R33" s="38"/>
      <c r="S33" s="38"/>
      <c r="T33" s="38"/>
      <c r="U33" s="38"/>
      <c r="V33" s="38"/>
      <c r="W33" s="268">
        <f>ROUND(BD94, 2)</f>
        <v>0</v>
      </c>
      <c r="X33" s="269"/>
      <c r="Y33" s="269"/>
      <c r="Z33" s="269"/>
      <c r="AA33" s="269"/>
      <c r="AB33" s="269"/>
      <c r="AC33" s="269"/>
      <c r="AD33" s="269"/>
      <c r="AE33" s="269"/>
      <c r="AF33" s="38"/>
      <c r="AG33" s="38"/>
      <c r="AH33" s="38"/>
      <c r="AI33" s="38"/>
      <c r="AJ33" s="38"/>
      <c r="AK33" s="268">
        <v>0</v>
      </c>
      <c r="AL33" s="269"/>
      <c r="AM33" s="269"/>
      <c r="AN33" s="269"/>
      <c r="AO33" s="269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78"/>
    </row>
    <row r="34" spans="2:57" s="1" customFormat="1" ht="7" customHeight="1">
      <c r="B34" s="32"/>
      <c r="AR34" s="32"/>
      <c r="BE34" s="277"/>
    </row>
    <row r="35" spans="2:57" s="1" customFormat="1" ht="26" customHeight="1"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74" t="s">
        <v>47</v>
      </c>
      <c r="Y35" s="272"/>
      <c r="Z35" s="272"/>
      <c r="AA35" s="272"/>
      <c r="AB35" s="272"/>
      <c r="AC35" s="42"/>
      <c r="AD35" s="42"/>
      <c r="AE35" s="42"/>
      <c r="AF35" s="42"/>
      <c r="AG35" s="42"/>
      <c r="AH35" s="42"/>
      <c r="AI35" s="42"/>
      <c r="AJ35" s="42"/>
      <c r="AK35" s="271">
        <f>SUM(AK26:AK33)</f>
        <v>0</v>
      </c>
      <c r="AL35" s="272"/>
      <c r="AM35" s="272"/>
      <c r="AN35" s="272"/>
      <c r="AO35" s="273"/>
      <c r="AP35" s="40"/>
      <c r="AQ35" s="40"/>
      <c r="AR35" s="32"/>
    </row>
    <row r="36" spans="2:57" s="1" customFormat="1" ht="7" customHeight="1">
      <c r="B36" s="32"/>
      <c r="AR36" s="32"/>
    </row>
    <row r="37" spans="2:57" s="1" customFormat="1" ht="14.5" customHeight="1">
      <c r="B37" s="32"/>
      <c r="AR37" s="32"/>
    </row>
    <row r="38" spans="2:57" ht="14.5" customHeight="1">
      <c r="B38" s="20"/>
      <c r="AR38" s="20"/>
    </row>
    <row r="39" spans="2:57" ht="14.5" customHeight="1">
      <c r="B39" s="20"/>
      <c r="AR39" s="20"/>
    </row>
    <row r="40" spans="2:57" ht="14.5" customHeight="1">
      <c r="B40" s="20"/>
      <c r="AR40" s="20"/>
    </row>
    <row r="41" spans="2:57" ht="14.5" customHeight="1">
      <c r="B41" s="20"/>
      <c r="AR41" s="20"/>
    </row>
    <row r="42" spans="2:57" ht="14.5" customHeight="1">
      <c r="B42" s="20"/>
      <c r="AR42" s="20"/>
    </row>
    <row r="43" spans="2:57" ht="14.5" customHeight="1">
      <c r="B43" s="20"/>
      <c r="AR43" s="20"/>
    </row>
    <row r="44" spans="2:57" ht="14.5" customHeight="1">
      <c r="B44" s="20"/>
      <c r="AR44" s="20"/>
    </row>
    <row r="45" spans="2:57" ht="14.5" customHeight="1">
      <c r="B45" s="20"/>
      <c r="AR45" s="20"/>
    </row>
    <row r="46" spans="2:57" ht="14.5" customHeight="1">
      <c r="B46" s="20"/>
      <c r="AR46" s="20"/>
    </row>
    <row r="47" spans="2:57" ht="14.5" customHeight="1">
      <c r="B47" s="20"/>
      <c r="AR47" s="20"/>
    </row>
    <row r="48" spans="2:57" ht="14.5" customHeight="1">
      <c r="B48" s="20"/>
      <c r="AR48" s="20"/>
    </row>
    <row r="49" spans="2:44" s="1" customFormat="1" ht="14.5" customHeight="1">
      <c r="B49" s="32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3">
      <c r="B60" s="32"/>
      <c r="D60" s="46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50</v>
      </c>
      <c r="AI60" s="34"/>
      <c r="AJ60" s="34"/>
      <c r="AK60" s="34"/>
      <c r="AL60" s="34"/>
      <c r="AM60" s="46" t="s">
        <v>51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">
      <c r="B64" s="32"/>
      <c r="D64" s="44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53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3">
      <c r="B75" s="32"/>
      <c r="D75" s="46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50</v>
      </c>
      <c r="AI75" s="34"/>
      <c r="AJ75" s="34"/>
      <c r="AK75" s="34"/>
      <c r="AL75" s="34"/>
      <c r="AM75" s="46" t="s">
        <v>51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7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5" customHeight="1">
      <c r="B82" s="32"/>
      <c r="C82" s="21" t="s">
        <v>54</v>
      </c>
      <c r="AR82" s="32"/>
    </row>
    <row r="83" spans="1:91" s="1" customFormat="1" ht="7" customHeight="1">
      <c r="B83" s="32"/>
      <c r="AR83" s="32"/>
    </row>
    <row r="84" spans="1:91" s="3" customFormat="1" ht="12" customHeight="1">
      <c r="B84" s="51"/>
      <c r="C84" s="27" t="s">
        <v>12</v>
      </c>
      <c r="L84" s="3" t="str">
        <f>K5</f>
        <v>25-018</v>
      </c>
      <c r="AR84" s="51"/>
    </row>
    <row r="85" spans="1:91" s="4" customFormat="1" ht="37" customHeight="1">
      <c r="B85" s="52"/>
      <c r="C85" s="53" t="s">
        <v>15</v>
      </c>
      <c r="L85" s="257" t="str">
        <f>K6</f>
        <v>Osadenie zdvíhacej plošiny, ZŠ Rajčianska 3, Bratislava</v>
      </c>
      <c r="M85" s="258"/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8"/>
      <c r="Y85" s="258"/>
      <c r="Z85" s="258"/>
      <c r="AA85" s="258"/>
      <c r="AB85" s="258"/>
      <c r="AC85" s="258"/>
      <c r="AD85" s="258"/>
      <c r="AE85" s="258"/>
      <c r="AF85" s="258"/>
      <c r="AG85" s="258"/>
      <c r="AH85" s="258"/>
      <c r="AI85" s="258"/>
      <c r="AJ85" s="258"/>
      <c r="AK85" s="258"/>
      <c r="AL85" s="258"/>
      <c r="AM85" s="258"/>
      <c r="AN85" s="258"/>
      <c r="AO85" s="258"/>
      <c r="AR85" s="52"/>
    </row>
    <row r="86" spans="1:91" s="1" customFormat="1" ht="7" customHeight="1">
      <c r="B86" s="32"/>
      <c r="AR86" s="32"/>
    </row>
    <row r="87" spans="1:91" s="1" customFormat="1" ht="12" customHeight="1">
      <c r="B87" s="32"/>
      <c r="C87" s="27" t="s">
        <v>19</v>
      </c>
      <c r="L87" s="54" t="str">
        <f>IF(K8="","",K8)</f>
        <v>Rajčianska 3, Bratislava</v>
      </c>
      <c r="AI87" s="27" t="s">
        <v>21</v>
      </c>
      <c r="AM87" s="259" t="str">
        <f>IF(AN8= "","",AN8)</f>
        <v>Vyplň údaj</v>
      </c>
      <c r="AN87" s="259"/>
      <c r="AR87" s="32"/>
    </row>
    <row r="88" spans="1:91" s="1" customFormat="1" ht="7" customHeight="1">
      <c r="B88" s="32"/>
      <c r="AR88" s="32"/>
    </row>
    <row r="89" spans="1:91" s="1" customFormat="1" ht="15.25" customHeight="1">
      <c r="B89" s="32"/>
      <c r="C89" s="27" t="s">
        <v>22</v>
      </c>
      <c r="L89" s="3" t="str">
        <f>IF(E11= "","",E11)</f>
        <v>Základná škola Rajčianska 3, Bratislava</v>
      </c>
      <c r="AI89" s="27" t="s">
        <v>28</v>
      </c>
      <c r="AM89" s="241" t="str">
        <f>IF(E17="","",E17)</f>
        <v>Ing. arch. T. Jákli</v>
      </c>
      <c r="AN89" s="242"/>
      <c r="AO89" s="242"/>
      <c r="AP89" s="242"/>
      <c r="AR89" s="32"/>
      <c r="AS89" s="237" t="s">
        <v>55</v>
      </c>
      <c r="AT89" s="238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25.75" customHeight="1">
      <c r="B90" s="32"/>
      <c r="C90" s="27" t="s">
        <v>26</v>
      </c>
      <c r="L90" s="3" t="str">
        <f>IF(E14= "Vyplň údaj","",E14)</f>
        <v/>
      </c>
      <c r="AI90" s="27" t="s">
        <v>31</v>
      </c>
      <c r="AM90" s="241" t="str">
        <f>IF(E20="","",E20)</f>
        <v>Ing. Hladíková, Ing. Žarnovický</v>
      </c>
      <c r="AN90" s="242"/>
      <c r="AO90" s="242"/>
      <c r="AP90" s="242"/>
      <c r="AR90" s="32"/>
      <c r="AS90" s="239"/>
      <c r="AT90" s="240"/>
      <c r="BD90" s="58"/>
    </row>
    <row r="91" spans="1:91" s="1" customFormat="1" ht="11" customHeight="1">
      <c r="B91" s="32"/>
      <c r="AR91" s="32"/>
      <c r="AS91" s="239"/>
      <c r="AT91" s="240"/>
      <c r="BD91" s="58"/>
    </row>
    <row r="92" spans="1:91" s="1" customFormat="1" ht="29.25" customHeight="1">
      <c r="B92" s="32"/>
      <c r="C92" s="243" t="s">
        <v>56</v>
      </c>
      <c r="D92" s="244"/>
      <c r="E92" s="244"/>
      <c r="F92" s="244"/>
      <c r="G92" s="244"/>
      <c r="H92" s="59"/>
      <c r="I92" s="246" t="s">
        <v>57</v>
      </c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5" t="s">
        <v>58</v>
      </c>
      <c r="AH92" s="244"/>
      <c r="AI92" s="244"/>
      <c r="AJ92" s="244"/>
      <c r="AK92" s="244"/>
      <c r="AL92" s="244"/>
      <c r="AM92" s="244"/>
      <c r="AN92" s="246" t="s">
        <v>59</v>
      </c>
      <c r="AO92" s="244"/>
      <c r="AP92" s="247"/>
      <c r="AQ92" s="60" t="s">
        <v>60</v>
      </c>
      <c r="AR92" s="32"/>
      <c r="AS92" s="61" t="s">
        <v>61</v>
      </c>
      <c r="AT92" s="62" t="s">
        <v>62</v>
      </c>
      <c r="AU92" s="62" t="s">
        <v>63</v>
      </c>
      <c r="AV92" s="62" t="s">
        <v>64</v>
      </c>
      <c r="AW92" s="62" t="s">
        <v>65</v>
      </c>
      <c r="AX92" s="62" t="s">
        <v>66</v>
      </c>
      <c r="AY92" s="62" t="s">
        <v>67</v>
      </c>
      <c r="AZ92" s="62" t="s">
        <v>68</v>
      </c>
      <c r="BA92" s="62" t="s">
        <v>69</v>
      </c>
      <c r="BB92" s="62" t="s">
        <v>70</v>
      </c>
      <c r="BC92" s="62" t="s">
        <v>71</v>
      </c>
      <c r="BD92" s="63" t="s">
        <v>72</v>
      </c>
    </row>
    <row r="93" spans="1:91" s="1" customFormat="1" ht="11" customHeight="1">
      <c r="B93" s="32"/>
      <c r="AR93" s="32"/>
      <c r="AS93" s="64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5" customHeight="1">
      <c r="B94" s="65"/>
      <c r="C94" s="66" t="s">
        <v>73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51">
        <f>ROUND(SUM(AG95:AG98),2)</f>
        <v>0</v>
      </c>
      <c r="AH94" s="251"/>
      <c r="AI94" s="251"/>
      <c r="AJ94" s="251"/>
      <c r="AK94" s="251"/>
      <c r="AL94" s="251"/>
      <c r="AM94" s="251"/>
      <c r="AN94" s="252">
        <f>SUM(AG94,AT94)</f>
        <v>0</v>
      </c>
      <c r="AO94" s="252"/>
      <c r="AP94" s="252"/>
      <c r="AQ94" s="69" t="s">
        <v>1</v>
      </c>
      <c r="AR94" s="65"/>
      <c r="AS94" s="70">
        <f>ROUND(SUM(AS95:AS98),2)</f>
        <v>0</v>
      </c>
      <c r="AT94" s="71">
        <f>ROUND(SUM(AV94:AW94),2)</f>
        <v>0</v>
      </c>
      <c r="AU94" s="72">
        <f>ROUND(SUM(AU95:AU98),5)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ROUND(SUM(AZ95:AZ98),2)</f>
        <v>0</v>
      </c>
      <c r="BA94" s="71">
        <f>ROUND(SUM(BA95:BA98),2)</f>
        <v>0</v>
      </c>
      <c r="BB94" s="71">
        <f>ROUND(SUM(BB95:BB98),2)</f>
        <v>0</v>
      </c>
      <c r="BC94" s="71">
        <f>ROUND(SUM(BC95:BC98),2)</f>
        <v>0</v>
      </c>
      <c r="BD94" s="73">
        <f>ROUND(SUM(BD95:BD98),2)</f>
        <v>0</v>
      </c>
      <c r="BS94" s="74" t="s">
        <v>74</v>
      </c>
      <c r="BT94" s="74" t="s">
        <v>75</v>
      </c>
      <c r="BU94" s="75" t="s">
        <v>76</v>
      </c>
      <c r="BV94" s="74" t="s">
        <v>77</v>
      </c>
      <c r="BW94" s="74" t="s">
        <v>4</v>
      </c>
      <c r="BX94" s="74" t="s">
        <v>78</v>
      </c>
      <c r="CL94" s="74" t="s">
        <v>1</v>
      </c>
    </row>
    <row r="95" spans="1:91" s="6" customFormat="1" ht="16.5" customHeight="1">
      <c r="A95" s="76" t="s">
        <v>79</v>
      </c>
      <c r="B95" s="77"/>
      <c r="C95" s="78"/>
      <c r="D95" s="248" t="s">
        <v>80</v>
      </c>
      <c r="E95" s="248"/>
      <c r="F95" s="248"/>
      <c r="G95" s="248"/>
      <c r="H95" s="248"/>
      <c r="I95" s="79"/>
      <c r="J95" s="248" t="s">
        <v>81</v>
      </c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248"/>
      <c r="AD95" s="248"/>
      <c r="AE95" s="248"/>
      <c r="AF95" s="248"/>
      <c r="AG95" s="249">
        <f>'01 - Navrhovaný stav'!J30</f>
        <v>0</v>
      </c>
      <c r="AH95" s="250"/>
      <c r="AI95" s="250"/>
      <c r="AJ95" s="250"/>
      <c r="AK95" s="250"/>
      <c r="AL95" s="250"/>
      <c r="AM95" s="250"/>
      <c r="AN95" s="249">
        <f>SUM(AG95,AT95)</f>
        <v>0</v>
      </c>
      <c r="AO95" s="250"/>
      <c r="AP95" s="250"/>
      <c r="AQ95" s="80" t="s">
        <v>82</v>
      </c>
      <c r="AR95" s="77"/>
      <c r="AS95" s="81">
        <v>0</v>
      </c>
      <c r="AT95" s="82">
        <f>ROUND(SUM(AV95:AW95),2)</f>
        <v>0</v>
      </c>
      <c r="AU95" s="83">
        <f>'01 - Navrhovaný stav'!P128</f>
        <v>0</v>
      </c>
      <c r="AV95" s="82">
        <f>'01 - Navrhovaný stav'!J33</f>
        <v>0</v>
      </c>
      <c r="AW95" s="82">
        <f>'01 - Navrhovaný stav'!J34</f>
        <v>0</v>
      </c>
      <c r="AX95" s="82">
        <f>'01 - Navrhovaný stav'!J35</f>
        <v>0</v>
      </c>
      <c r="AY95" s="82">
        <f>'01 - Navrhovaný stav'!J36</f>
        <v>0</v>
      </c>
      <c r="AZ95" s="82">
        <f>'01 - Navrhovaný stav'!F33</f>
        <v>0</v>
      </c>
      <c r="BA95" s="82">
        <f>'01 - Navrhovaný stav'!F34</f>
        <v>0</v>
      </c>
      <c r="BB95" s="82">
        <f>'01 - Navrhovaný stav'!F35</f>
        <v>0</v>
      </c>
      <c r="BC95" s="82">
        <f>'01 - Navrhovaný stav'!F36</f>
        <v>0</v>
      </c>
      <c r="BD95" s="84">
        <f>'01 - Navrhovaný stav'!F37</f>
        <v>0</v>
      </c>
      <c r="BT95" s="85" t="s">
        <v>83</v>
      </c>
      <c r="BV95" s="85" t="s">
        <v>77</v>
      </c>
      <c r="BW95" s="85" t="s">
        <v>84</v>
      </c>
      <c r="BX95" s="85" t="s">
        <v>4</v>
      </c>
      <c r="CL95" s="85" t="s">
        <v>1</v>
      </c>
      <c r="CM95" s="85" t="s">
        <v>75</v>
      </c>
    </row>
    <row r="96" spans="1:91" s="6" customFormat="1" ht="16.5" customHeight="1">
      <c r="A96" s="76" t="s">
        <v>79</v>
      </c>
      <c r="B96" s="77"/>
      <c r="C96" s="78"/>
      <c r="D96" s="248" t="s">
        <v>85</v>
      </c>
      <c r="E96" s="248"/>
      <c r="F96" s="248"/>
      <c r="G96" s="248"/>
      <c r="H96" s="248"/>
      <c r="I96" s="79"/>
      <c r="J96" s="248" t="s">
        <v>86</v>
      </c>
      <c r="K96" s="248"/>
      <c r="L96" s="248"/>
      <c r="M96" s="248"/>
      <c r="N96" s="248"/>
      <c r="O96" s="248"/>
      <c r="P96" s="248"/>
      <c r="Q96" s="248"/>
      <c r="R96" s="248"/>
      <c r="S96" s="248"/>
      <c r="T96" s="248"/>
      <c r="U96" s="248"/>
      <c r="V96" s="248"/>
      <c r="W96" s="248"/>
      <c r="X96" s="248"/>
      <c r="Y96" s="248"/>
      <c r="Z96" s="248"/>
      <c r="AA96" s="248"/>
      <c r="AB96" s="248"/>
      <c r="AC96" s="248"/>
      <c r="AD96" s="248"/>
      <c r="AE96" s="248"/>
      <c r="AF96" s="248"/>
      <c r="AG96" s="249">
        <f>'02 - Búracie práce'!J30</f>
        <v>0</v>
      </c>
      <c r="AH96" s="250"/>
      <c r="AI96" s="250"/>
      <c r="AJ96" s="250"/>
      <c r="AK96" s="250"/>
      <c r="AL96" s="250"/>
      <c r="AM96" s="250"/>
      <c r="AN96" s="249">
        <f>SUM(AG96,AT96)</f>
        <v>0</v>
      </c>
      <c r="AO96" s="250"/>
      <c r="AP96" s="250"/>
      <c r="AQ96" s="80" t="s">
        <v>82</v>
      </c>
      <c r="AR96" s="77"/>
      <c r="AS96" s="81">
        <v>0</v>
      </c>
      <c r="AT96" s="82">
        <f>ROUND(SUM(AV96:AW96),2)</f>
        <v>0</v>
      </c>
      <c r="AU96" s="83">
        <f>'02 - Búracie práce'!P124</f>
        <v>0</v>
      </c>
      <c r="AV96" s="82">
        <f>'02 - Búracie práce'!J33</f>
        <v>0</v>
      </c>
      <c r="AW96" s="82">
        <f>'02 - Búracie práce'!J34</f>
        <v>0</v>
      </c>
      <c r="AX96" s="82">
        <f>'02 - Búracie práce'!J35</f>
        <v>0</v>
      </c>
      <c r="AY96" s="82">
        <f>'02 - Búracie práce'!J36</f>
        <v>0</v>
      </c>
      <c r="AZ96" s="82">
        <f>'02 - Búracie práce'!F33</f>
        <v>0</v>
      </c>
      <c r="BA96" s="82">
        <f>'02 - Búracie práce'!F34</f>
        <v>0</v>
      </c>
      <c r="BB96" s="82">
        <f>'02 - Búracie práce'!F35</f>
        <v>0</v>
      </c>
      <c r="BC96" s="82">
        <f>'02 - Búracie práce'!F36</f>
        <v>0</v>
      </c>
      <c r="BD96" s="84">
        <f>'02 - Búracie práce'!F37</f>
        <v>0</v>
      </c>
      <c r="BT96" s="85" t="s">
        <v>83</v>
      </c>
      <c r="BV96" s="85" t="s">
        <v>77</v>
      </c>
      <c r="BW96" s="85" t="s">
        <v>87</v>
      </c>
      <c r="BX96" s="85" t="s">
        <v>4</v>
      </c>
      <c r="CL96" s="85" t="s">
        <v>1</v>
      </c>
      <c r="CM96" s="85" t="s">
        <v>75</v>
      </c>
    </row>
    <row r="97" spans="1:91" s="6" customFormat="1" ht="16.5" customHeight="1">
      <c r="A97" s="76" t="s">
        <v>79</v>
      </c>
      <c r="B97" s="77"/>
      <c r="C97" s="78"/>
      <c r="D97" s="248" t="s">
        <v>88</v>
      </c>
      <c r="E97" s="248"/>
      <c r="F97" s="248"/>
      <c r="G97" s="248"/>
      <c r="H97" s="248"/>
      <c r="I97" s="79"/>
      <c r="J97" s="248" t="s">
        <v>89</v>
      </c>
      <c r="K97" s="248"/>
      <c r="L97" s="248"/>
      <c r="M97" s="248"/>
      <c r="N97" s="248"/>
      <c r="O97" s="248"/>
      <c r="P97" s="248"/>
      <c r="Q97" s="248"/>
      <c r="R97" s="248"/>
      <c r="S97" s="248"/>
      <c r="T97" s="248"/>
      <c r="U97" s="248"/>
      <c r="V97" s="248"/>
      <c r="W97" s="248"/>
      <c r="X97" s="248"/>
      <c r="Y97" s="248"/>
      <c r="Z97" s="248"/>
      <c r="AA97" s="248"/>
      <c r="AB97" s="248"/>
      <c r="AC97" s="248"/>
      <c r="AD97" s="248"/>
      <c r="AE97" s="248"/>
      <c r="AF97" s="248"/>
      <c r="AG97" s="249">
        <f>'03 - Elektroinštalácia'!J30</f>
        <v>0</v>
      </c>
      <c r="AH97" s="250"/>
      <c r="AI97" s="250"/>
      <c r="AJ97" s="250"/>
      <c r="AK97" s="250"/>
      <c r="AL97" s="250"/>
      <c r="AM97" s="250"/>
      <c r="AN97" s="249">
        <f>SUM(AG97,AT97)</f>
        <v>0</v>
      </c>
      <c r="AO97" s="250"/>
      <c r="AP97" s="250"/>
      <c r="AQ97" s="80" t="s">
        <v>82</v>
      </c>
      <c r="AR97" s="77"/>
      <c r="AS97" s="81">
        <v>0</v>
      </c>
      <c r="AT97" s="82">
        <f>ROUND(SUM(AV97:AW97),2)</f>
        <v>0</v>
      </c>
      <c r="AU97" s="83">
        <f>'03 - Elektroinštalácia'!P119</f>
        <v>0</v>
      </c>
      <c r="AV97" s="82">
        <f>'03 - Elektroinštalácia'!J33</f>
        <v>0</v>
      </c>
      <c r="AW97" s="82">
        <f>'03 - Elektroinštalácia'!J34</f>
        <v>0</v>
      </c>
      <c r="AX97" s="82">
        <f>'03 - Elektroinštalácia'!J35</f>
        <v>0</v>
      </c>
      <c r="AY97" s="82">
        <f>'03 - Elektroinštalácia'!J36</f>
        <v>0</v>
      </c>
      <c r="AZ97" s="82">
        <f>'03 - Elektroinštalácia'!F33</f>
        <v>0</v>
      </c>
      <c r="BA97" s="82">
        <f>'03 - Elektroinštalácia'!F34</f>
        <v>0</v>
      </c>
      <c r="BB97" s="82">
        <f>'03 - Elektroinštalácia'!F35</f>
        <v>0</v>
      </c>
      <c r="BC97" s="82">
        <f>'03 - Elektroinštalácia'!F36</f>
        <v>0</v>
      </c>
      <c r="BD97" s="84">
        <f>'03 - Elektroinštalácia'!F37</f>
        <v>0</v>
      </c>
      <c r="BT97" s="85" t="s">
        <v>83</v>
      </c>
      <c r="BV97" s="85" t="s">
        <v>77</v>
      </c>
      <c r="BW97" s="85" t="s">
        <v>90</v>
      </c>
      <c r="BX97" s="85" t="s">
        <v>4</v>
      </c>
      <c r="CL97" s="85" t="s">
        <v>1</v>
      </c>
      <c r="CM97" s="85" t="s">
        <v>75</v>
      </c>
    </row>
    <row r="98" spans="1:91" s="6" customFormat="1" ht="16.5" customHeight="1">
      <c r="A98" s="76" t="s">
        <v>79</v>
      </c>
      <c r="B98" s="77"/>
      <c r="C98" s="78"/>
      <c r="D98" s="248" t="s">
        <v>91</v>
      </c>
      <c r="E98" s="248"/>
      <c r="F98" s="248"/>
      <c r="G98" s="248"/>
      <c r="H98" s="248"/>
      <c r="I98" s="79"/>
      <c r="J98" s="248" t="s">
        <v>92</v>
      </c>
      <c r="K98" s="248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48"/>
      <c r="AA98" s="248"/>
      <c r="AB98" s="248"/>
      <c r="AC98" s="248"/>
      <c r="AD98" s="248"/>
      <c r="AE98" s="248"/>
      <c r="AF98" s="248"/>
      <c r="AG98" s="249">
        <f>'04 - Zdvíhacia plošina'!J30</f>
        <v>0</v>
      </c>
      <c r="AH98" s="250"/>
      <c r="AI98" s="250"/>
      <c r="AJ98" s="250"/>
      <c r="AK98" s="250"/>
      <c r="AL98" s="250"/>
      <c r="AM98" s="250"/>
      <c r="AN98" s="249">
        <f>SUM(AG98,AT98)</f>
        <v>0</v>
      </c>
      <c r="AO98" s="250"/>
      <c r="AP98" s="250"/>
      <c r="AQ98" s="80" t="s">
        <v>82</v>
      </c>
      <c r="AR98" s="77"/>
      <c r="AS98" s="86">
        <v>0</v>
      </c>
      <c r="AT98" s="87">
        <f>ROUND(SUM(AV98:AW98),2)</f>
        <v>0</v>
      </c>
      <c r="AU98" s="88">
        <f>'04 - Zdvíhacia plošina'!P119</f>
        <v>0</v>
      </c>
      <c r="AV98" s="87">
        <f>'04 - Zdvíhacia plošina'!J33</f>
        <v>0</v>
      </c>
      <c r="AW98" s="87">
        <f>'04 - Zdvíhacia plošina'!J34</f>
        <v>0</v>
      </c>
      <c r="AX98" s="87">
        <f>'04 - Zdvíhacia plošina'!J35</f>
        <v>0</v>
      </c>
      <c r="AY98" s="87">
        <f>'04 - Zdvíhacia plošina'!J36</f>
        <v>0</v>
      </c>
      <c r="AZ98" s="87">
        <f>'04 - Zdvíhacia plošina'!F33</f>
        <v>0</v>
      </c>
      <c r="BA98" s="87">
        <f>'04 - Zdvíhacia plošina'!F34</f>
        <v>0</v>
      </c>
      <c r="BB98" s="87">
        <f>'04 - Zdvíhacia plošina'!F35</f>
        <v>0</v>
      </c>
      <c r="BC98" s="87">
        <f>'04 - Zdvíhacia plošina'!F36</f>
        <v>0</v>
      </c>
      <c r="BD98" s="89">
        <f>'04 - Zdvíhacia plošina'!F37</f>
        <v>0</v>
      </c>
      <c r="BT98" s="85" t="s">
        <v>83</v>
      </c>
      <c r="BV98" s="85" t="s">
        <v>77</v>
      </c>
      <c r="BW98" s="85" t="s">
        <v>93</v>
      </c>
      <c r="BX98" s="85" t="s">
        <v>4</v>
      </c>
      <c r="CL98" s="85" t="s">
        <v>1</v>
      </c>
      <c r="CM98" s="85" t="s">
        <v>75</v>
      </c>
    </row>
    <row r="99" spans="1:91" s="1" customFormat="1" ht="30" customHeight="1">
      <c r="B99" s="32"/>
      <c r="AR99" s="32"/>
    </row>
    <row r="100" spans="1:91" s="1" customFormat="1" ht="7" customHeight="1"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32"/>
    </row>
  </sheetData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L85:AO85"/>
    <mergeCell ref="AM87:AN87"/>
    <mergeCell ref="AM89:AP89"/>
    <mergeCell ref="AG94:AM94"/>
    <mergeCell ref="AN94:AP94"/>
    <mergeCell ref="J96:AF96"/>
    <mergeCell ref="D96:H96"/>
    <mergeCell ref="AG96:AM96"/>
    <mergeCell ref="AN96:AP96"/>
    <mergeCell ref="D95:H95"/>
    <mergeCell ref="AG95:AM95"/>
    <mergeCell ref="J95:AF95"/>
    <mergeCell ref="AN95:AP95"/>
    <mergeCell ref="D98:H98"/>
    <mergeCell ref="J98:AF98"/>
    <mergeCell ref="AN97:AP97"/>
    <mergeCell ref="D97:H97"/>
    <mergeCell ref="J97:AF97"/>
    <mergeCell ref="AG97:AM97"/>
    <mergeCell ref="AS89:AT91"/>
    <mergeCell ref="AM90:AP90"/>
    <mergeCell ref="C92:G92"/>
    <mergeCell ref="AG92:AM92"/>
    <mergeCell ref="I92:AF92"/>
    <mergeCell ref="AN92:AP92"/>
  </mergeCells>
  <hyperlinks>
    <hyperlink ref="A95" location="'01 - Navrhovaný stav'!C2" display="/" xr:uid="{00000000-0004-0000-0000-000000000000}"/>
    <hyperlink ref="A96" location="'02 - Búracie práce'!C2" display="/" xr:uid="{00000000-0004-0000-0000-000001000000}"/>
    <hyperlink ref="A97" location="'03 - Elektroinštalácia'!C2" display="/" xr:uid="{00000000-0004-0000-0000-000002000000}"/>
    <hyperlink ref="A98" location="'04 - Zdvíhacia plošina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00"/>
  <sheetViews>
    <sheetView showGridLines="0" workbookViewId="0">
      <selection activeCell="F12" sqref="F12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66" t="s">
        <v>5</v>
      </c>
      <c r="M2" s="267"/>
      <c r="N2" s="267"/>
      <c r="O2" s="267"/>
      <c r="P2" s="267"/>
      <c r="Q2" s="267"/>
      <c r="R2" s="267"/>
      <c r="S2" s="267"/>
      <c r="T2" s="267"/>
      <c r="U2" s="267"/>
      <c r="V2" s="267"/>
      <c r="AT2" s="17" t="s">
        <v>84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94</v>
      </c>
      <c r="L4" s="20"/>
      <c r="M4" s="90" t="s">
        <v>10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85" t="str">
        <f>'Rekapitulácia stavby'!K6</f>
        <v>Osadenie zdvíhacej plošiny, ZŠ Rajčianska 3, Bratislava</v>
      </c>
      <c r="F7" s="286"/>
      <c r="G7" s="286"/>
      <c r="H7" s="286"/>
      <c r="L7" s="20"/>
    </row>
    <row r="8" spans="2:46" s="1" customFormat="1" ht="12" customHeight="1">
      <c r="B8" s="32"/>
      <c r="D8" s="27" t="s">
        <v>95</v>
      </c>
      <c r="L8" s="32"/>
    </row>
    <row r="9" spans="2:46" s="1" customFormat="1" ht="16.5" customHeight="1">
      <c r="B9" s="32"/>
      <c r="E9" s="257" t="s">
        <v>96</v>
      </c>
      <c r="F9" s="284"/>
      <c r="G9" s="284"/>
      <c r="H9" s="284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198" t="str">
        <f>'Rekapitulácia stavby'!AN8</f>
        <v>Vyplň údaj</v>
      </c>
      <c r="L12" s="32"/>
    </row>
    <row r="13" spans="2:46" s="1" customFormat="1" ht="11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87" t="str">
        <f>'Rekapitulácia stavby'!E14</f>
        <v>Vyplň údaj</v>
      </c>
      <c r="F18" s="279"/>
      <c r="G18" s="279"/>
      <c r="H18" s="279"/>
      <c r="I18" s="27" t="s">
        <v>25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1"/>
      <c r="E27" s="283" t="s">
        <v>1</v>
      </c>
      <c r="F27" s="283"/>
      <c r="G27" s="283"/>
      <c r="H27" s="283"/>
      <c r="L27" s="91"/>
    </row>
    <row r="28" spans="2:12" s="1" customFormat="1" ht="7" customHeight="1">
      <c r="B28" s="32"/>
      <c r="L28" s="32"/>
    </row>
    <row r="29" spans="2:12" s="1" customFormat="1" ht="7" customHeight="1">
      <c r="B29" s="32"/>
      <c r="D29" s="55"/>
      <c r="E29" s="55"/>
      <c r="F29" s="55"/>
      <c r="G29" s="55"/>
      <c r="H29" s="55"/>
      <c r="I29" s="55"/>
      <c r="J29" s="55"/>
      <c r="K29" s="55"/>
      <c r="L29" s="32"/>
    </row>
    <row r="30" spans="2:12" s="1" customFormat="1" ht="25.25" customHeight="1">
      <c r="B30" s="32"/>
      <c r="D30" s="92" t="s">
        <v>35</v>
      </c>
      <c r="J30" s="68">
        <f>ROUND(J128, 2)</f>
        <v>0</v>
      </c>
      <c r="L30" s="32"/>
    </row>
    <row r="31" spans="2:12" s="1" customFormat="1" ht="7" customHeight="1">
      <c r="B31" s="32"/>
      <c r="D31" s="55"/>
      <c r="E31" s="55"/>
      <c r="F31" s="55"/>
      <c r="G31" s="55"/>
      <c r="H31" s="55"/>
      <c r="I31" s="55"/>
      <c r="J31" s="55"/>
      <c r="K31" s="55"/>
      <c r="L31" s="32"/>
    </row>
    <row r="32" spans="2:12" s="1" customFormat="1" ht="14.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5" customHeight="1">
      <c r="B33" s="32"/>
      <c r="D33" s="57" t="s">
        <v>39</v>
      </c>
      <c r="E33" s="37" t="s">
        <v>40</v>
      </c>
      <c r="F33" s="93">
        <f>ROUND((ROUND((SUM(BE128:BE293)),  2) + SUM(BE295:BE299)), 2)</f>
        <v>0</v>
      </c>
      <c r="G33" s="94"/>
      <c r="H33" s="94"/>
      <c r="I33" s="95">
        <v>0.23</v>
      </c>
      <c r="J33" s="93">
        <f>ROUND((ROUND(((SUM(BE128:BE293))*I33),  2) + (SUM(BE295:BE299)*I33)), 2)</f>
        <v>0</v>
      </c>
      <c r="L33" s="32"/>
    </row>
    <row r="34" spans="2:12" s="1" customFormat="1" ht="14.5" customHeight="1">
      <c r="B34" s="32"/>
      <c r="E34" s="37" t="s">
        <v>41</v>
      </c>
      <c r="F34" s="93">
        <f>ROUND((ROUND((SUM(BF128:BF293)),  2) + SUM(BF295:BF299)), 2)</f>
        <v>0</v>
      </c>
      <c r="G34" s="94"/>
      <c r="H34" s="94"/>
      <c r="I34" s="95">
        <v>0.23</v>
      </c>
      <c r="J34" s="93">
        <f>ROUND((ROUND(((SUM(BF128:BF293))*I34),  2) + (SUM(BF295:BF299)*I34)), 2)</f>
        <v>0</v>
      </c>
      <c r="L34" s="32"/>
    </row>
    <row r="35" spans="2:12" s="1" customFormat="1" ht="14.5" hidden="1" customHeight="1">
      <c r="B35" s="32"/>
      <c r="E35" s="27" t="s">
        <v>42</v>
      </c>
      <c r="F35" s="96">
        <f>ROUND((ROUND((SUM(BG128:BG293)),  2) + SUM(BG295:BG299)), 2)</f>
        <v>0</v>
      </c>
      <c r="I35" s="97">
        <v>0.23</v>
      </c>
      <c r="J35" s="96">
        <f>0</f>
        <v>0</v>
      </c>
      <c r="L35" s="32"/>
    </row>
    <row r="36" spans="2:12" s="1" customFormat="1" ht="14.5" hidden="1" customHeight="1">
      <c r="B36" s="32"/>
      <c r="E36" s="27" t="s">
        <v>43</v>
      </c>
      <c r="F36" s="96">
        <f>ROUND((ROUND((SUM(BH128:BH293)),  2) + SUM(BH295:BH299)), 2)</f>
        <v>0</v>
      </c>
      <c r="I36" s="97">
        <v>0.23</v>
      </c>
      <c r="J36" s="96">
        <f>0</f>
        <v>0</v>
      </c>
      <c r="L36" s="32"/>
    </row>
    <row r="37" spans="2:12" s="1" customFormat="1" ht="14.5" hidden="1" customHeight="1">
      <c r="B37" s="32"/>
      <c r="E37" s="37" t="s">
        <v>44</v>
      </c>
      <c r="F37" s="93">
        <f>ROUND((ROUND((SUM(BI128:BI293)),  2) + SUM(BI295:BI299)), 2)</f>
        <v>0</v>
      </c>
      <c r="G37" s="94"/>
      <c r="H37" s="94"/>
      <c r="I37" s="95">
        <v>0</v>
      </c>
      <c r="J37" s="93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25" customHeight="1">
      <c r="B39" s="32"/>
      <c r="C39" s="98"/>
      <c r="D39" s="99" t="s">
        <v>45</v>
      </c>
      <c r="E39" s="59"/>
      <c r="F39" s="59"/>
      <c r="G39" s="100" t="s">
        <v>46</v>
      </c>
      <c r="H39" s="101" t="s">
        <v>47</v>
      </c>
      <c r="I39" s="59"/>
      <c r="J39" s="102">
        <f>SUM(J30:J37)</f>
        <v>0</v>
      </c>
      <c r="K39" s="103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">
      <c r="B61" s="32"/>
      <c r="D61" s="46" t="s">
        <v>50</v>
      </c>
      <c r="E61" s="34"/>
      <c r="F61" s="104" t="s">
        <v>51</v>
      </c>
      <c r="G61" s="46" t="s">
        <v>50</v>
      </c>
      <c r="H61" s="34"/>
      <c r="I61" s="34"/>
      <c r="J61" s="105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">
      <c r="B76" s="32"/>
      <c r="D76" s="46" t="s">
        <v>50</v>
      </c>
      <c r="E76" s="34"/>
      <c r="F76" s="104" t="s">
        <v>51</v>
      </c>
      <c r="G76" s="46" t="s">
        <v>50</v>
      </c>
      <c r="H76" s="34"/>
      <c r="I76" s="34"/>
      <c r="J76" s="105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97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85" t="str">
        <f>E7</f>
        <v>Osadenie zdvíhacej plošiny, ZŠ Rajčianska 3, Bratislava</v>
      </c>
      <c r="F85" s="286"/>
      <c r="G85" s="286"/>
      <c r="H85" s="286"/>
      <c r="L85" s="32"/>
    </row>
    <row r="86" spans="2:47" s="1" customFormat="1" ht="12" customHeight="1">
      <c r="B86" s="32"/>
      <c r="C86" s="27" t="s">
        <v>95</v>
      </c>
      <c r="L86" s="32"/>
    </row>
    <row r="87" spans="2:47" s="1" customFormat="1" ht="16.5" customHeight="1">
      <c r="B87" s="32"/>
      <c r="E87" s="257" t="str">
        <f>E9</f>
        <v>01 - Navrhovaný stav</v>
      </c>
      <c r="F87" s="284"/>
      <c r="G87" s="284"/>
      <c r="H87" s="284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Rajčianska 3, Bratislava</v>
      </c>
      <c r="I89" s="27" t="s">
        <v>21</v>
      </c>
      <c r="J89" s="198" t="str">
        <f>IF(J12="","",J12)</f>
        <v>Vyplň údaj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22</v>
      </c>
      <c r="F91" s="25" t="str">
        <f>E15</f>
        <v>Základná škola Rajčianska 3, Bratislava</v>
      </c>
      <c r="I91" s="27" t="s">
        <v>28</v>
      </c>
      <c r="J91" s="30" t="str">
        <f>E21</f>
        <v>Ing. arch. T. Jákli</v>
      </c>
      <c r="L91" s="32"/>
    </row>
    <row r="92" spans="2:47" s="1" customFormat="1" ht="25.75" customHeight="1">
      <c r="B92" s="32"/>
      <c r="C92" s="27" t="s">
        <v>26</v>
      </c>
      <c r="F92" s="197" t="str">
        <f>IF(E18="","",E18)</f>
        <v>Vyplň údaj</v>
      </c>
      <c r="I92" s="27" t="s">
        <v>31</v>
      </c>
      <c r="J92" s="30" t="str">
        <f>E24</f>
        <v>Ing. Hladíková, Ing. Žarnovický</v>
      </c>
      <c r="L92" s="32"/>
    </row>
    <row r="93" spans="2:47" s="1" customFormat="1" ht="10.25" customHeight="1">
      <c r="B93" s="32"/>
      <c r="L93" s="32"/>
    </row>
    <row r="94" spans="2:47" s="1" customFormat="1" ht="29.25" customHeight="1">
      <c r="B94" s="32"/>
      <c r="C94" s="106" t="s">
        <v>98</v>
      </c>
      <c r="D94" s="98"/>
      <c r="E94" s="98"/>
      <c r="F94" s="98"/>
      <c r="G94" s="98"/>
      <c r="H94" s="98"/>
      <c r="I94" s="98"/>
      <c r="J94" s="107" t="s">
        <v>99</v>
      </c>
      <c r="K94" s="98"/>
      <c r="L94" s="32"/>
    </row>
    <row r="95" spans="2:47" s="1" customFormat="1" ht="10.25" customHeight="1">
      <c r="B95" s="32"/>
      <c r="L95" s="32"/>
    </row>
    <row r="96" spans="2:47" s="1" customFormat="1" ht="23" customHeight="1">
      <c r="B96" s="32"/>
      <c r="C96" s="108" t="s">
        <v>100</v>
      </c>
      <c r="J96" s="68">
        <f>J128</f>
        <v>0</v>
      </c>
      <c r="L96" s="32"/>
      <c r="AU96" s="17" t="s">
        <v>101</v>
      </c>
    </row>
    <row r="97" spans="2:12" s="8" customFormat="1" ht="25" customHeight="1">
      <c r="B97" s="109"/>
      <c r="D97" s="110" t="s">
        <v>102</v>
      </c>
      <c r="E97" s="111"/>
      <c r="F97" s="111"/>
      <c r="G97" s="111"/>
      <c r="H97" s="111"/>
      <c r="I97" s="111"/>
      <c r="J97" s="112">
        <f>J129</f>
        <v>0</v>
      </c>
      <c r="L97" s="109"/>
    </row>
    <row r="98" spans="2:12" s="9" customFormat="1" ht="20" customHeight="1">
      <c r="B98" s="113"/>
      <c r="D98" s="114" t="s">
        <v>103</v>
      </c>
      <c r="E98" s="115"/>
      <c r="F98" s="115"/>
      <c r="G98" s="115"/>
      <c r="H98" s="115"/>
      <c r="I98" s="115"/>
      <c r="J98" s="116">
        <f>J130</f>
        <v>0</v>
      </c>
      <c r="L98" s="113"/>
    </row>
    <row r="99" spans="2:12" s="9" customFormat="1" ht="20" customHeight="1">
      <c r="B99" s="113"/>
      <c r="D99" s="114" t="s">
        <v>104</v>
      </c>
      <c r="E99" s="115"/>
      <c r="F99" s="115"/>
      <c r="G99" s="115"/>
      <c r="H99" s="115"/>
      <c r="I99" s="115"/>
      <c r="J99" s="116">
        <f>J161</f>
        <v>0</v>
      </c>
      <c r="L99" s="113"/>
    </row>
    <row r="100" spans="2:12" s="9" customFormat="1" ht="20" customHeight="1">
      <c r="B100" s="113"/>
      <c r="D100" s="114" t="s">
        <v>105</v>
      </c>
      <c r="E100" s="115"/>
      <c r="F100" s="115"/>
      <c r="G100" s="115"/>
      <c r="H100" s="115"/>
      <c r="I100" s="115"/>
      <c r="J100" s="116">
        <f>J174</f>
        <v>0</v>
      </c>
      <c r="L100" s="113"/>
    </row>
    <row r="101" spans="2:12" s="8" customFormat="1" ht="25" customHeight="1">
      <c r="B101" s="109"/>
      <c r="D101" s="110" t="s">
        <v>106</v>
      </c>
      <c r="E101" s="111"/>
      <c r="F101" s="111"/>
      <c r="G101" s="111"/>
      <c r="H101" s="111"/>
      <c r="I101" s="111"/>
      <c r="J101" s="112">
        <f>J176</f>
        <v>0</v>
      </c>
      <c r="L101" s="109"/>
    </row>
    <row r="102" spans="2:12" s="9" customFormat="1" ht="20" customHeight="1">
      <c r="B102" s="113"/>
      <c r="D102" s="114" t="s">
        <v>107</v>
      </c>
      <c r="E102" s="115"/>
      <c r="F102" s="115"/>
      <c r="G102" s="115"/>
      <c r="H102" s="115"/>
      <c r="I102" s="115"/>
      <c r="J102" s="116">
        <f>J177</f>
        <v>0</v>
      </c>
      <c r="L102" s="113"/>
    </row>
    <row r="103" spans="2:12" s="9" customFormat="1" ht="20" customHeight="1">
      <c r="B103" s="113"/>
      <c r="D103" s="114" t="s">
        <v>108</v>
      </c>
      <c r="E103" s="115"/>
      <c r="F103" s="115"/>
      <c r="G103" s="115"/>
      <c r="H103" s="115"/>
      <c r="I103" s="115"/>
      <c r="J103" s="116">
        <f>J188</f>
        <v>0</v>
      </c>
      <c r="L103" s="113"/>
    </row>
    <row r="104" spans="2:12" s="9" customFormat="1" ht="20" customHeight="1">
      <c r="B104" s="113"/>
      <c r="D104" s="114" t="s">
        <v>109</v>
      </c>
      <c r="E104" s="115"/>
      <c r="F104" s="115"/>
      <c r="G104" s="115"/>
      <c r="H104" s="115"/>
      <c r="I104" s="115"/>
      <c r="J104" s="116">
        <f>J199</f>
        <v>0</v>
      </c>
      <c r="L104" s="113"/>
    </row>
    <row r="105" spans="2:12" s="9" customFormat="1" ht="20" customHeight="1">
      <c r="B105" s="113"/>
      <c r="D105" s="114" t="s">
        <v>110</v>
      </c>
      <c r="E105" s="115"/>
      <c r="F105" s="115"/>
      <c r="G105" s="115"/>
      <c r="H105" s="115"/>
      <c r="I105" s="115"/>
      <c r="J105" s="116">
        <f>J208</f>
        <v>0</v>
      </c>
      <c r="L105" s="113"/>
    </row>
    <row r="106" spans="2:12" s="9" customFormat="1" ht="20" customHeight="1">
      <c r="B106" s="113"/>
      <c r="D106" s="114" t="s">
        <v>111</v>
      </c>
      <c r="E106" s="115"/>
      <c r="F106" s="115"/>
      <c r="G106" s="115"/>
      <c r="H106" s="115"/>
      <c r="I106" s="115"/>
      <c r="J106" s="116">
        <f>J236</f>
        <v>0</v>
      </c>
      <c r="L106" s="113"/>
    </row>
    <row r="107" spans="2:12" s="9" customFormat="1" ht="20" customHeight="1">
      <c r="B107" s="113"/>
      <c r="D107" s="114" t="s">
        <v>112</v>
      </c>
      <c r="E107" s="115"/>
      <c r="F107" s="115"/>
      <c r="G107" s="115"/>
      <c r="H107" s="115"/>
      <c r="I107" s="115"/>
      <c r="J107" s="116">
        <f>J272</f>
        <v>0</v>
      </c>
      <c r="L107" s="113"/>
    </row>
    <row r="108" spans="2:12" s="8" customFormat="1" ht="21.75" customHeight="1">
      <c r="B108" s="109"/>
      <c r="D108" s="217" t="s">
        <v>113</v>
      </c>
      <c r="E108" s="218"/>
      <c r="F108" s="218"/>
      <c r="G108" s="218"/>
      <c r="H108" s="218"/>
      <c r="I108" s="218"/>
      <c r="J108" s="199">
        <f>J294</f>
        <v>0</v>
      </c>
      <c r="L108" s="109"/>
    </row>
    <row r="109" spans="2:12" s="1" customFormat="1" ht="21.75" customHeight="1">
      <c r="B109" s="32"/>
      <c r="L109" s="32"/>
    </row>
    <row r="110" spans="2:12" s="1" customFormat="1" ht="7" customHeight="1"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32"/>
    </row>
    <row r="114" spans="2:63" s="1" customFormat="1" ht="7" customHeight="1"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32"/>
    </row>
    <row r="115" spans="2:63" s="1" customFormat="1" ht="25" customHeight="1">
      <c r="B115" s="32"/>
      <c r="C115" s="21" t="s">
        <v>114</v>
      </c>
      <c r="L115" s="32"/>
    </row>
    <row r="116" spans="2:63" s="1" customFormat="1" ht="7" customHeight="1">
      <c r="B116" s="32"/>
      <c r="L116" s="32"/>
    </row>
    <row r="117" spans="2:63" s="1" customFormat="1" ht="12" customHeight="1">
      <c r="B117" s="32"/>
      <c r="C117" s="27" t="s">
        <v>15</v>
      </c>
      <c r="L117" s="32"/>
    </row>
    <row r="118" spans="2:63" s="1" customFormat="1" ht="16.5" customHeight="1">
      <c r="B118" s="32"/>
      <c r="E118" s="285" t="str">
        <f>E7</f>
        <v>Osadenie zdvíhacej plošiny, ZŠ Rajčianska 3, Bratislava</v>
      </c>
      <c r="F118" s="286"/>
      <c r="G118" s="286"/>
      <c r="H118" s="286"/>
      <c r="L118" s="32"/>
    </row>
    <row r="119" spans="2:63" s="1" customFormat="1" ht="12" customHeight="1">
      <c r="B119" s="32"/>
      <c r="C119" s="27" t="s">
        <v>95</v>
      </c>
      <c r="L119" s="32"/>
    </row>
    <row r="120" spans="2:63" s="1" customFormat="1" ht="16.5" customHeight="1">
      <c r="B120" s="32"/>
      <c r="E120" s="257" t="str">
        <f>E9</f>
        <v>01 - Navrhovaný stav</v>
      </c>
      <c r="F120" s="284"/>
      <c r="G120" s="284"/>
      <c r="H120" s="284"/>
      <c r="L120" s="32"/>
    </row>
    <row r="121" spans="2:63" s="1" customFormat="1" ht="7" customHeight="1">
      <c r="B121" s="32"/>
      <c r="L121" s="32"/>
    </row>
    <row r="122" spans="2:63" s="1" customFormat="1" ht="12" customHeight="1">
      <c r="B122" s="32"/>
      <c r="C122" s="27" t="s">
        <v>19</v>
      </c>
      <c r="F122" s="25" t="str">
        <f>F12</f>
        <v>Rajčianska 3, Bratislava</v>
      </c>
      <c r="I122" s="27" t="s">
        <v>21</v>
      </c>
      <c r="J122" s="198" t="str">
        <f>IF(J12="","",J12)</f>
        <v>Vyplň údaj</v>
      </c>
      <c r="L122" s="32"/>
    </row>
    <row r="123" spans="2:63" s="1" customFormat="1" ht="7" customHeight="1">
      <c r="B123" s="32"/>
      <c r="L123" s="32"/>
    </row>
    <row r="124" spans="2:63" s="1" customFormat="1" ht="15.25" customHeight="1">
      <c r="B124" s="32"/>
      <c r="C124" s="27" t="s">
        <v>22</v>
      </c>
      <c r="F124" s="25" t="str">
        <f>E15</f>
        <v>Základná škola Rajčianska 3, Bratislava</v>
      </c>
      <c r="I124" s="27" t="s">
        <v>28</v>
      </c>
      <c r="J124" s="30" t="str">
        <f>E21</f>
        <v>Ing. arch. T. Jákli</v>
      </c>
      <c r="L124" s="32"/>
    </row>
    <row r="125" spans="2:63" s="1" customFormat="1" ht="25.75" customHeight="1">
      <c r="B125" s="32"/>
      <c r="C125" s="27" t="s">
        <v>26</v>
      </c>
      <c r="F125" s="197" t="str">
        <f>IF(E18="","",E18)</f>
        <v>Vyplň údaj</v>
      </c>
      <c r="I125" s="27" t="s">
        <v>31</v>
      </c>
      <c r="J125" s="30" t="str">
        <f>E24</f>
        <v>Ing. Hladíková, Ing. Žarnovický</v>
      </c>
      <c r="L125" s="32"/>
    </row>
    <row r="126" spans="2:63" s="1" customFormat="1" ht="10.25" customHeight="1">
      <c r="B126" s="32"/>
      <c r="L126" s="32"/>
    </row>
    <row r="127" spans="2:63" s="10" customFormat="1" ht="29.25" customHeight="1">
      <c r="B127" s="118"/>
      <c r="C127" s="119" t="s">
        <v>115</v>
      </c>
      <c r="D127" s="120" t="s">
        <v>60</v>
      </c>
      <c r="E127" s="120" t="s">
        <v>56</v>
      </c>
      <c r="F127" s="120" t="s">
        <v>57</v>
      </c>
      <c r="G127" s="120" t="s">
        <v>116</v>
      </c>
      <c r="H127" s="120" t="s">
        <v>117</v>
      </c>
      <c r="I127" s="120" t="s">
        <v>118</v>
      </c>
      <c r="J127" s="121" t="s">
        <v>99</v>
      </c>
      <c r="K127" s="122" t="s">
        <v>119</v>
      </c>
      <c r="L127" s="118"/>
      <c r="M127" s="61" t="s">
        <v>1</v>
      </c>
      <c r="N127" s="62" t="s">
        <v>39</v>
      </c>
      <c r="O127" s="62" t="s">
        <v>120</v>
      </c>
      <c r="P127" s="62" t="s">
        <v>121</v>
      </c>
      <c r="Q127" s="62" t="s">
        <v>122</v>
      </c>
      <c r="R127" s="62" t="s">
        <v>123</v>
      </c>
      <c r="S127" s="62" t="s">
        <v>124</v>
      </c>
      <c r="T127" s="63" t="s">
        <v>125</v>
      </c>
    </row>
    <row r="128" spans="2:63" s="1" customFormat="1" ht="23" customHeight="1">
      <c r="B128" s="32"/>
      <c r="C128" s="66" t="s">
        <v>100</v>
      </c>
      <c r="J128" s="123">
        <f>BK128</f>
        <v>0</v>
      </c>
      <c r="L128" s="32"/>
      <c r="M128" s="64"/>
      <c r="N128" s="55"/>
      <c r="O128" s="55"/>
      <c r="P128" s="124">
        <f>P129+P176+P294</f>
        <v>0</v>
      </c>
      <c r="Q128" s="55"/>
      <c r="R128" s="124">
        <f>R129+R176+R294</f>
        <v>0.32461947036000005</v>
      </c>
      <c r="S128" s="55"/>
      <c r="T128" s="125">
        <f>T129+T176+T294</f>
        <v>0</v>
      </c>
      <c r="AT128" s="17" t="s">
        <v>74</v>
      </c>
      <c r="AU128" s="17" t="s">
        <v>101</v>
      </c>
      <c r="BK128" s="126">
        <f>BK129+BK176+BK294</f>
        <v>0</v>
      </c>
    </row>
    <row r="129" spans="2:65" s="11" customFormat="1" ht="26" customHeight="1">
      <c r="B129" s="127"/>
      <c r="D129" s="128" t="s">
        <v>74</v>
      </c>
      <c r="E129" s="129" t="s">
        <v>126</v>
      </c>
      <c r="F129" s="129" t="s">
        <v>127</v>
      </c>
      <c r="I129" s="130"/>
      <c r="J129" s="117">
        <f>BK129</f>
        <v>0</v>
      </c>
      <c r="L129" s="127"/>
      <c r="M129" s="131"/>
      <c r="P129" s="132">
        <f>P130+P161+P174</f>
        <v>0</v>
      </c>
      <c r="R129" s="132">
        <f>R130+R161+R174</f>
        <v>0.14927974999999999</v>
      </c>
      <c r="T129" s="133">
        <f>T130+T161+T174</f>
        <v>0</v>
      </c>
      <c r="AR129" s="128" t="s">
        <v>83</v>
      </c>
      <c r="AT129" s="134" t="s">
        <v>74</v>
      </c>
      <c r="AU129" s="134" t="s">
        <v>75</v>
      </c>
      <c r="AY129" s="128" t="s">
        <v>128</v>
      </c>
      <c r="BK129" s="135">
        <f>BK130+BK161+BK174</f>
        <v>0</v>
      </c>
    </row>
    <row r="130" spans="2:65" s="11" customFormat="1" ht="23" customHeight="1">
      <c r="B130" s="127"/>
      <c r="D130" s="128" t="s">
        <v>74</v>
      </c>
      <c r="E130" s="136" t="s">
        <v>129</v>
      </c>
      <c r="F130" s="136" t="s">
        <v>130</v>
      </c>
      <c r="I130" s="130"/>
      <c r="J130" s="137">
        <f>BK130</f>
        <v>0</v>
      </c>
      <c r="L130" s="127"/>
      <c r="M130" s="131"/>
      <c r="P130" s="132">
        <f>SUM(P131:P160)</f>
        <v>0</v>
      </c>
      <c r="R130" s="132">
        <f>SUM(R131:R160)</f>
        <v>0.12652695</v>
      </c>
      <c r="T130" s="133">
        <f>SUM(T131:T160)</f>
        <v>0</v>
      </c>
      <c r="AR130" s="128" t="s">
        <v>83</v>
      </c>
      <c r="AT130" s="134" t="s">
        <v>74</v>
      </c>
      <c r="AU130" s="134" t="s">
        <v>83</v>
      </c>
      <c r="AY130" s="128" t="s">
        <v>128</v>
      </c>
      <c r="BK130" s="135">
        <f>SUM(BK131:BK160)</f>
        <v>0</v>
      </c>
    </row>
    <row r="131" spans="2:65" s="1" customFormat="1" ht="24.25" customHeight="1">
      <c r="B131" s="138"/>
      <c r="C131" s="139" t="s">
        <v>83</v>
      </c>
      <c r="D131" s="139" t="s">
        <v>131</v>
      </c>
      <c r="E131" s="140" t="s">
        <v>132</v>
      </c>
      <c r="F131" s="141" t="s">
        <v>133</v>
      </c>
      <c r="G131" s="142" t="s">
        <v>134</v>
      </c>
      <c r="H131" s="143">
        <v>1.06</v>
      </c>
      <c r="I131" s="144"/>
      <c r="J131" s="145">
        <f>ROUND(I131*H131,2)</f>
        <v>0</v>
      </c>
      <c r="K131" s="146"/>
      <c r="L131" s="32"/>
      <c r="M131" s="147" t="s">
        <v>1</v>
      </c>
      <c r="N131" s="148" t="s">
        <v>41</v>
      </c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AR131" s="151" t="s">
        <v>135</v>
      </c>
      <c r="AT131" s="151" t="s">
        <v>131</v>
      </c>
      <c r="AU131" s="151" t="s">
        <v>136</v>
      </c>
      <c r="AY131" s="17" t="s">
        <v>128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7" t="s">
        <v>136</v>
      </c>
      <c r="BK131" s="152">
        <f>ROUND(I131*H131,2)</f>
        <v>0</v>
      </c>
      <c r="BL131" s="17" t="s">
        <v>135</v>
      </c>
      <c r="BM131" s="151" t="s">
        <v>137</v>
      </c>
    </row>
    <row r="132" spans="2:65" s="12" customFormat="1" ht="12">
      <c r="B132" s="153"/>
      <c r="D132" s="154" t="s">
        <v>138</v>
      </c>
      <c r="E132" s="155" t="s">
        <v>1</v>
      </c>
      <c r="F132" s="156" t="s">
        <v>139</v>
      </c>
      <c r="H132" s="155" t="s">
        <v>1</v>
      </c>
      <c r="I132" s="157"/>
      <c r="L132" s="153"/>
      <c r="M132" s="158"/>
      <c r="T132" s="159"/>
      <c r="AT132" s="155" t="s">
        <v>138</v>
      </c>
      <c r="AU132" s="155" t="s">
        <v>136</v>
      </c>
      <c r="AV132" s="12" t="s">
        <v>83</v>
      </c>
      <c r="AW132" s="12" t="s">
        <v>30</v>
      </c>
      <c r="AX132" s="12" t="s">
        <v>75</v>
      </c>
      <c r="AY132" s="155" t="s">
        <v>128</v>
      </c>
    </row>
    <row r="133" spans="2:65" s="13" customFormat="1" ht="12">
      <c r="B133" s="160"/>
      <c r="D133" s="154" t="s">
        <v>138</v>
      </c>
      <c r="E133" s="161" t="s">
        <v>1</v>
      </c>
      <c r="F133" s="162" t="s">
        <v>140</v>
      </c>
      <c r="H133" s="163">
        <v>0.43</v>
      </c>
      <c r="I133" s="164"/>
      <c r="L133" s="160"/>
      <c r="M133" s="165"/>
      <c r="T133" s="166"/>
      <c r="AT133" s="161" t="s">
        <v>138</v>
      </c>
      <c r="AU133" s="161" t="s">
        <v>136</v>
      </c>
      <c r="AV133" s="13" t="s">
        <v>136</v>
      </c>
      <c r="AW133" s="13" t="s">
        <v>30</v>
      </c>
      <c r="AX133" s="13" t="s">
        <v>75</v>
      </c>
      <c r="AY133" s="161" t="s">
        <v>128</v>
      </c>
    </row>
    <row r="134" spans="2:65" s="13" customFormat="1" ht="12">
      <c r="B134" s="160"/>
      <c r="D134" s="154" t="s">
        <v>138</v>
      </c>
      <c r="E134" s="161" t="s">
        <v>1</v>
      </c>
      <c r="F134" s="162" t="s">
        <v>141</v>
      </c>
      <c r="H134" s="163">
        <v>0.21</v>
      </c>
      <c r="I134" s="164"/>
      <c r="L134" s="160"/>
      <c r="M134" s="165"/>
      <c r="T134" s="166"/>
      <c r="AT134" s="161" t="s">
        <v>138</v>
      </c>
      <c r="AU134" s="161" t="s">
        <v>136</v>
      </c>
      <c r="AV134" s="13" t="s">
        <v>136</v>
      </c>
      <c r="AW134" s="13" t="s">
        <v>30</v>
      </c>
      <c r="AX134" s="13" t="s">
        <v>75</v>
      </c>
      <c r="AY134" s="161" t="s">
        <v>128</v>
      </c>
    </row>
    <row r="135" spans="2:65" s="13" customFormat="1" ht="12">
      <c r="B135" s="160"/>
      <c r="D135" s="154" t="s">
        <v>138</v>
      </c>
      <c r="E135" s="161" t="s">
        <v>1</v>
      </c>
      <c r="F135" s="162" t="s">
        <v>142</v>
      </c>
      <c r="H135" s="163">
        <v>0.21</v>
      </c>
      <c r="I135" s="164"/>
      <c r="L135" s="160"/>
      <c r="M135" s="165"/>
      <c r="T135" s="166"/>
      <c r="AT135" s="161" t="s">
        <v>138</v>
      </c>
      <c r="AU135" s="161" t="s">
        <v>136</v>
      </c>
      <c r="AV135" s="13" t="s">
        <v>136</v>
      </c>
      <c r="AW135" s="13" t="s">
        <v>30</v>
      </c>
      <c r="AX135" s="13" t="s">
        <v>75</v>
      </c>
      <c r="AY135" s="161" t="s">
        <v>128</v>
      </c>
    </row>
    <row r="136" spans="2:65" s="13" customFormat="1" ht="12">
      <c r="B136" s="160"/>
      <c r="D136" s="154" t="s">
        <v>138</v>
      </c>
      <c r="E136" s="161" t="s">
        <v>1</v>
      </c>
      <c r="F136" s="162" t="s">
        <v>143</v>
      </c>
      <c r="H136" s="163">
        <v>0.21</v>
      </c>
      <c r="I136" s="164"/>
      <c r="L136" s="160"/>
      <c r="M136" s="165"/>
      <c r="T136" s="166"/>
      <c r="AT136" s="161" t="s">
        <v>138</v>
      </c>
      <c r="AU136" s="161" t="s">
        <v>136</v>
      </c>
      <c r="AV136" s="13" t="s">
        <v>136</v>
      </c>
      <c r="AW136" s="13" t="s">
        <v>30</v>
      </c>
      <c r="AX136" s="13" t="s">
        <v>75</v>
      </c>
      <c r="AY136" s="161" t="s">
        <v>128</v>
      </c>
    </row>
    <row r="137" spans="2:65" s="14" customFormat="1" ht="12">
      <c r="B137" s="167"/>
      <c r="D137" s="154" t="s">
        <v>138</v>
      </c>
      <c r="E137" s="168" t="s">
        <v>1</v>
      </c>
      <c r="F137" s="169" t="s">
        <v>144</v>
      </c>
      <c r="H137" s="170">
        <v>1.06</v>
      </c>
      <c r="I137" s="171"/>
      <c r="L137" s="167"/>
      <c r="M137" s="172"/>
      <c r="T137" s="173"/>
      <c r="AT137" s="168" t="s">
        <v>138</v>
      </c>
      <c r="AU137" s="168" t="s">
        <v>136</v>
      </c>
      <c r="AV137" s="14" t="s">
        <v>135</v>
      </c>
      <c r="AW137" s="14" t="s">
        <v>30</v>
      </c>
      <c r="AX137" s="14" t="s">
        <v>83</v>
      </c>
      <c r="AY137" s="168" t="s">
        <v>128</v>
      </c>
    </row>
    <row r="138" spans="2:65" s="1" customFormat="1" ht="16.5" customHeight="1">
      <c r="B138" s="138"/>
      <c r="C138" s="174" t="s">
        <v>136</v>
      </c>
      <c r="D138" s="174" t="s">
        <v>145</v>
      </c>
      <c r="E138" s="175" t="s">
        <v>146</v>
      </c>
      <c r="F138" s="176" t="s">
        <v>147</v>
      </c>
      <c r="G138" s="177" t="s">
        <v>134</v>
      </c>
      <c r="H138" s="178">
        <v>1.2190000000000001</v>
      </c>
      <c r="I138" s="179"/>
      <c r="J138" s="180">
        <f>ROUND(I138*H138,2)</f>
        <v>0</v>
      </c>
      <c r="K138" s="181"/>
      <c r="L138" s="182"/>
      <c r="M138" s="183" t="s">
        <v>1</v>
      </c>
      <c r="N138" s="184" t="s">
        <v>41</v>
      </c>
      <c r="P138" s="149">
        <f>O138*H138</f>
        <v>0</v>
      </c>
      <c r="Q138" s="149">
        <v>1E-4</v>
      </c>
      <c r="R138" s="149">
        <f>Q138*H138</f>
        <v>1.2190000000000001E-4</v>
      </c>
      <c r="S138" s="149">
        <v>0</v>
      </c>
      <c r="T138" s="150">
        <f>S138*H138</f>
        <v>0</v>
      </c>
      <c r="AR138" s="151" t="s">
        <v>148</v>
      </c>
      <c r="AT138" s="151" t="s">
        <v>145</v>
      </c>
      <c r="AU138" s="151" t="s">
        <v>136</v>
      </c>
      <c r="AY138" s="17" t="s">
        <v>128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7" t="s">
        <v>136</v>
      </c>
      <c r="BK138" s="152">
        <f>ROUND(I138*H138,2)</f>
        <v>0</v>
      </c>
      <c r="BL138" s="17" t="s">
        <v>135</v>
      </c>
      <c r="BM138" s="151" t="s">
        <v>149</v>
      </c>
    </row>
    <row r="139" spans="2:65" s="1" customFormat="1" ht="16.5" customHeight="1">
      <c r="B139" s="138"/>
      <c r="C139" s="139" t="s">
        <v>150</v>
      </c>
      <c r="D139" s="139" t="s">
        <v>131</v>
      </c>
      <c r="E139" s="140" t="s">
        <v>151</v>
      </c>
      <c r="F139" s="141" t="s">
        <v>152</v>
      </c>
      <c r="G139" s="142" t="s">
        <v>153</v>
      </c>
      <c r="H139" s="143">
        <v>11.3</v>
      </c>
      <c r="I139" s="144"/>
      <c r="J139" s="145">
        <f>ROUND(I139*H139,2)</f>
        <v>0</v>
      </c>
      <c r="K139" s="146"/>
      <c r="L139" s="32"/>
      <c r="M139" s="147" t="s">
        <v>1</v>
      </c>
      <c r="N139" s="148" t="s">
        <v>41</v>
      </c>
      <c r="P139" s="149">
        <f>O139*H139</f>
        <v>0</v>
      </c>
      <c r="Q139" s="149">
        <v>0</v>
      </c>
      <c r="R139" s="149">
        <f>Q139*H139</f>
        <v>0</v>
      </c>
      <c r="S139" s="149">
        <v>0</v>
      </c>
      <c r="T139" s="150">
        <f>S139*H139</f>
        <v>0</v>
      </c>
      <c r="AR139" s="151" t="s">
        <v>135</v>
      </c>
      <c r="AT139" s="151" t="s">
        <v>131</v>
      </c>
      <c r="AU139" s="151" t="s">
        <v>136</v>
      </c>
      <c r="AY139" s="17" t="s">
        <v>128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7" t="s">
        <v>136</v>
      </c>
      <c r="BK139" s="152">
        <f>ROUND(I139*H139,2)</f>
        <v>0</v>
      </c>
      <c r="BL139" s="17" t="s">
        <v>135</v>
      </c>
      <c r="BM139" s="151" t="s">
        <v>154</v>
      </c>
    </row>
    <row r="140" spans="2:65" s="12" customFormat="1" ht="12">
      <c r="B140" s="153"/>
      <c r="D140" s="154" t="s">
        <v>138</v>
      </c>
      <c r="E140" s="155" t="s">
        <v>1</v>
      </c>
      <c r="F140" s="156" t="s">
        <v>139</v>
      </c>
      <c r="H140" s="155" t="s">
        <v>1</v>
      </c>
      <c r="I140" s="157"/>
      <c r="L140" s="153"/>
      <c r="M140" s="158"/>
      <c r="T140" s="159"/>
      <c r="AT140" s="155" t="s">
        <v>138</v>
      </c>
      <c r="AU140" s="155" t="s">
        <v>136</v>
      </c>
      <c r="AV140" s="12" t="s">
        <v>83</v>
      </c>
      <c r="AW140" s="12" t="s">
        <v>30</v>
      </c>
      <c r="AX140" s="12" t="s">
        <v>75</v>
      </c>
      <c r="AY140" s="155" t="s">
        <v>128</v>
      </c>
    </row>
    <row r="141" spans="2:65" s="13" customFormat="1" ht="12">
      <c r="B141" s="160"/>
      <c r="D141" s="154" t="s">
        <v>138</v>
      </c>
      <c r="E141" s="161" t="s">
        <v>1</v>
      </c>
      <c r="F141" s="162" t="s">
        <v>155</v>
      </c>
      <c r="H141" s="163">
        <v>3.2</v>
      </c>
      <c r="I141" s="164"/>
      <c r="L141" s="160"/>
      <c r="M141" s="165"/>
      <c r="T141" s="166"/>
      <c r="AT141" s="161" t="s">
        <v>138</v>
      </c>
      <c r="AU141" s="161" t="s">
        <v>136</v>
      </c>
      <c r="AV141" s="13" t="s">
        <v>136</v>
      </c>
      <c r="AW141" s="13" t="s">
        <v>30</v>
      </c>
      <c r="AX141" s="13" t="s">
        <v>75</v>
      </c>
      <c r="AY141" s="161" t="s">
        <v>128</v>
      </c>
    </row>
    <row r="142" spans="2:65" s="13" customFormat="1" ht="12">
      <c r="B142" s="160"/>
      <c r="D142" s="154" t="s">
        <v>138</v>
      </c>
      <c r="E142" s="161" t="s">
        <v>1</v>
      </c>
      <c r="F142" s="162" t="s">
        <v>156</v>
      </c>
      <c r="H142" s="163">
        <v>2.7</v>
      </c>
      <c r="I142" s="164"/>
      <c r="L142" s="160"/>
      <c r="M142" s="165"/>
      <c r="T142" s="166"/>
      <c r="AT142" s="161" t="s">
        <v>138</v>
      </c>
      <c r="AU142" s="161" t="s">
        <v>136</v>
      </c>
      <c r="AV142" s="13" t="s">
        <v>136</v>
      </c>
      <c r="AW142" s="13" t="s">
        <v>30</v>
      </c>
      <c r="AX142" s="13" t="s">
        <v>75</v>
      </c>
      <c r="AY142" s="161" t="s">
        <v>128</v>
      </c>
    </row>
    <row r="143" spans="2:65" s="13" customFormat="1" ht="12">
      <c r="B143" s="160"/>
      <c r="D143" s="154" t="s">
        <v>138</v>
      </c>
      <c r="E143" s="161" t="s">
        <v>1</v>
      </c>
      <c r="F143" s="162" t="s">
        <v>157</v>
      </c>
      <c r="H143" s="163">
        <v>2.7</v>
      </c>
      <c r="I143" s="164"/>
      <c r="L143" s="160"/>
      <c r="M143" s="165"/>
      <c r="T143" s="166"/>
      <c r="AT143" s="161" t="s">
        <v>138</v>
      </c>
      <c r="AU143" s="161" t="s">
        <v>136</v>
      </c>
      <c r="AV143" s="13" t="s">
        <v>136</v>
      </c>
      <c r="AW143" s="13" t="s">
        <v>30</v>
      </c>
      <c r="AX143" s="13" t="s">
        <v>75</v>
      </c>
      <c r="AY143" s="161" t="s">
        <v>128</v>
      </c>
    </row>
    <row r="144" spans="2:65" s="13" customFormat="1" ht="12">
      <c r="B144" s="160"/>
      <c r="D144" s="154" t="s">
        <v>138</v>
      </c>
      <c r="E144" s="161" t="s">
        <v>1</v>
      </c>
      <c r="F144" s="162" t="s">
        <v>158</v>
      </c>
      <c r="H144" s="163">
        <v>2.7</v>
      </c>
      <c r="I144" s="164"/>
      <c r="L144" s="160"/>
      <c r="M144" s="165"/>
      <c r="T144" s="166"/>
      <c r="AT144" s="161" t="s">
        <v>138</v>
      </c>
      <c r="AU144" s="161" t="s">
        <v>136</v>
      </c>
      <c r="AV144" s="13" t="s">
        <v>136</v>
      </c>
      <c r="AW144" s="13" t="s">
        <v>30</v>
      </c>
      <c r="AX144" s="13" t="s">
        <v>75</v>
      </c>
      <c r="AY144" s="161" t="s">
        <v>128</v>
      </c>
    </row>
    <row r="145" spans="2:65" s="14" customFormat="1" ht="12">
      <c r="B145" s="167"/>
      <c r="D145" s="154" t="s">
        <v>138</v>
      </c>
      <c r="E145" s="168" t="s">
        <v>1</v>
      </c>
      <c r="F145" s="169" t="s">
        <v>144</v>
      </c>
      <c r="H145" s="170">
        <v>11.3</v>
      </c>
      <c r="I145" s="171"/>
      <c r="L145" s="167"/>
      <c r="M145" s="172"/>
      <c r="T145" s="173"/>
      <c r="AT145" s="168" t="s">
        <v>138</v>
      </c>
      <c r="AU145" s="168" t="s">
        <v>136</v>
      </c>
      <c r="AV145" s="14" t="s">
        <v>135</v>
      </c>
      <c r="AW145" s="14" t="s">
        <v>30</v>
      </c>
      <c r="AX145" s="14" t="s">
        <v>83</v>
      </c>
      <c r="AY145" s="168" t="s">
        <v>128</v>
      </c>
    </row>
    <row r="146" spans="2:65" s="1" customFormat="1" ht="33" customHeight="1">
      <c r="B146" s="138"/>
      <c r="C146" s="174" t="s">
        <v>135</v>
      </c>
      <c r="D146" s="174" t="s">
        <v>145</v>
      </c>
      <c r="E146" s="175" t="s">
        <v>159</v>
      </c>
      <c r="F146" s="176" t="s">
        <v>160</v>
      </c>
      <c r="G146" s="177" t="s">
        <v>153</v>
      </c>
      <c r="H146" s="178">
        <v>11.413</v>
      </c>
      <c r="I146" s="179"/>
      <c r="J146" s="180">
        <f>ROUND(I146*H146,2)</f>
        <v>0</v>
      </c>
      <c r="K146" s="181"/>
      <c r="L146" s="182"/>
      <c r="M146" s="183" t="s">
        <v>1</v>
      </c>
      <c r="N146" s="184" t="s">
        <v>41</v>
      </c>
      <c r="P146" s="149">
        <f>O146*H146</f>
        <v>0</v>
      </c>
      <c r="Q146" s="149">
        <v>1.4999999999999999E-4</v>
      </c>
      <c r="R146" s="149">
        <f>Q146*H146</f>
        <v>1.7119499999999998E-3</v>
      </c>
      <c r="S146" s="149">
        <v>0</v>
      </c>
      <c r="T146" s="150">
        <f>S146*H146</f>
        <v>0</v>
      </c>
      <c r="AR146" s="151" t="s">
        <v>148</v>
      </c>
      <c r="AT146" s="151" t="s">
        <v>145</v>
      </c>
      <c r="AU146" s="151" t="s">
        <v>136</v>
      </c>
      <c r="AY146" s="17" t="s">
        <v>128</v>
      </c>
      <c r="BE146" s="152">
        <f>IF(N146="základná",J146,0)</f>
        <v>0</v>
      </c>
      <c r="BF146" s="152">
        <f>IF(N146="znížená",J146,0)</f>
        <v>0</v>
      </c>
      <c r="BG146" s="152">
        <f>IF(N146="zákl. prenesená",J146,0)</f>
        <v>0</v>
      </c>
      <c r="BH146" s="152">
        <f>IF(N146="zníž. prenesená",J146,0)</f>
        <v>0</v>
      </c>
      <c r="BI146" s="152">
        <f>IF(N146="nulová",J146,0)</f>
        <v>0</v>
      </c>
      <c r="BJ146" s="17" t="s">
        <v>136</v>
      </c>
      <c r="BK146" s="152">
        <f>ROUND(I146*H146,2)</f>
        <v>0</v>
      </c>
      <c r="BL146" s="17" t="s">
        <v>135</v>
      </c>
      <c r="BM146" s="151" t="s">
        <v>161</v>
      </c>
    </row>
    <row r="147" spans="2:65" s="1" customFormat="1" ht="24.25" customHeight="1">
      <c r="B147" s="138"/>
      <c r="C147" s="139" t="s">
        <v>162</v>
      </c>
      <c r="D147" s="139" t="s">
        <v>131</v>
      </c>
      <c r="E147" s="140" t="s">
        <v>163</v>
      </c>
      <c r="F147" s="141" t="s">
        <v>164</v>
      </c>
      <c r="G147" s="142" t="s">
        <v>134</v>
      </c>
      <c r="H147" s="143">
        <v>1.06</v>
      </c>
      <c r="I147" s="144"/>
      <c r="J147" s="145">
        <f>ROUND(I147*H147,2)</f>
        <v>0</v>
      </c>
      <c r="K147" s="146"/>
      <c r="L147" s="32"/>
      <c r="M147" s="147" t="s">
        <v>1</v>
      </c>
      <c r="N147" s="148" t="s">
        <v>41</v>
      </c>
      <c r="P147" s="149">
        <f>O147*H147</f>
        <v>0</v>
      </c>
      <c r="Q147" s="149">
        <v>4.3350000000000003E-3</v>
      </c>
      <c r="R147" s="149">
        <f>Q147*H147</f>
        <v>4.5951000000000004E-3</v>
      </c>
      <c r="S147" s="149">
        <v>0</v>
      </c>
      <c r="T147" s="150">
        <f>S147*H147</f>
        <v>0</v>
      </c>
      <c r="AR147" s="151" t="s">
        <v>135</v>
      </c>
      <c r="AT147" s="151" t="s">
        <v>131</v>
      </c>
      <c r="AU147" s="151" t="s">
        <v>136</v>
      </c>
      <c r="AY147" s="17" t="s">
        <v>128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7" t="s">
        <v>136</v>
      </c>
      <c r="BK147" s="152">
        <f>ROUND(I147*H147,2)</f>
        <v>0</v>
      </c>
      <c r="BL147" s="17" t="s">
        <v>135</v>
      </c>
      <c r="BM147" s="151" t="s">
        <v>165</v>
      </c>
    </row>
    <row r="148" spans="2:65" s="12" customFormat="1" ht="12">
      <c r="B148" s="153"/>
      <c r="D148" s="154" t="s">
        <v>138</v>
      </c>
      <c r="E148" s="155" t="s">
        <v>1</v>
      </c>
      <c r="F148" s="156" t="s">
        <v>139</v>
      </c>
      <c r="H148" s="155" t="s">
        <v>1</v>
      </c>
      <c r="I148" s="157"/>
      <c r="L148" s="153"/>
      <c r="M148" s="158"/>
      <c r="T148" s="159"/>
      <c r="AT148" s="155" t="s">
        <v>138</v>
      </c>
      <c r="AU148" s="155" t="s">
        <v>136</v>
      </c>
      <c r="AV148" s="12" t="s">
        <v>83</v>
      </c>
      <c r="AW148" s="12" t="s">
        <v>30</v>
      </c>
      <c r="AX148" s="12" t="s">
        <v>75</v>
      </c>
      <c r="AY148" s="155" t="s">
        <v>128</v>
      </c>
    </row>
    <row r="149" spans="2:65" s="13" customFormat="1" ht="12">
      <c r="B149" s="160"/>
      <c r="D149" s="154" t="s">
        <v>138</v>
      </c>
      <c r="E149" s="161" t="s">
        <v>1</v>
      </c>
      <c r="F149" s="162" t="s">
        <v>140</v>
      </c>
      <c r="H149" s="163">
        <v>0.43</v>
      </c>
      <c r="I149" s="164"/>
      <c r="L149" s="160"/>
      <c r="M149" s="165"/>
      <c r="T149" s="166"/>
      <c r="AT149" s="161" t="s">
        <v>138</v>
      </c>
      <c r="AU149" s="161" t="s">
        <v>136</v>
      </c>
      <c r="AV149" s="13" t="s">
        <v>136</v>
      </c>
      <c r="AW149" s="13" t="s">
        <v>30</v>
      </c>
      <c r="AX149" s="13" t="s">
        <v>75</v>
      </c>
      <c r="AY149" s="161" t="s">
        <v>128</v>
      </c>
    </row>
    <row r="150" spans="2:65" s="13" customFormat="1" ht="12">
      <c r="B150" s="160"/>
      <c r="D150" s="154" t="s">
        <v>138</v>
      </c>
      <c r="E150" s="161" t="s">
        <v>1</v>
      </c>
      <c r="F150" s="162" t="s">
        <v>141</v>
      </c>
      <c r="H150" s="163">
        <v>0.21</v>
      </c>
      <c r="I150" s="164"/>
      <c r="L150" s="160"/>
      <c r="M150" s="165"/>
      <c r="T150" s="166"/>
      <c r="AT150" s="161" t="s">
        <v>138</v>
      </c>
      <c r="AU150" s="161" t="s">
        <v>136</v>
      </c>
      <c r="AV150" s="13" t="s">
        <v>136</v>
      </c>
      <c r="AW150" s="13" t="s">
        <v>30</v>
      </c>
      <c r="AX150" s="13" t="s">
        <v>75</v>
      </c>
      <c r="AY150" s="161" t="s">
        <v>128</v>
      </c>
    </row>
    <row r="151" spans="2:65" s="13" customFormat="1" ht="12">
      <c r="B151" s="160"/>
      <c r="D151" s="154" t="s">
        <v>138</v>
      </c>
      <c r="E151" s="161" t="s">
        <v>1</v>
      </c>
      <c r="F151" s="162" t="s">
        <v>142</v>
      </c>
      <c r="H151" s="163">
        <v>0.21</v>
      </c>
      <c r="I151" s="164"/>
      <c r="L151" s="160"/>
      <c r="M151" s="165"/>
      <c r="T151" s="166"/>
      <c r="AT151" s="161" t="s">
        <v>138</v>
      </c>
      <c r="AU151" s="161" t="s">
        <v>136</v>
      </c>
      <c r="AV151" s="13" t="s">
        <v>136</v>
      </c>
      <c r="AW151" s="13" t="s">
        <v>30</v>
      </c>
      <c r="AX151" s="13" t="s">
        <v>75</v>
      </c>
      <c r="AY151" s="161" t="s">
        <v>128</v>
      </c>
    </row>
    <row r="152" spans="2:65" s="13" customFormat="1" ht="12">
      <c r="B152" s="160"/>
      <c r="D152" s="154" t="s">
        <v>138</v>
      </c>
      <c r="E152" s="161" t="s">
        <v>1</v>
      </c>
      <c r="F152" s="162" t="s">
        <v>143</v>
      </c>
      <c r="H152" s="163">
        <v>0.21</v>
      </c>
      <c r="I152" s="164"/>
      <c r="L152" s="160"/>
      <c r="M152" s="165"/>
      <c r="T152" s="166"/>
      <c r="AT152" s="161" t="s">
        <v>138</v>
      </c>
      <c r="AU152" s="161" t="s">
        <v>136</v>
      </c>
      <c r="AV152" s="13" t="s">
        <v>136</v>
      </c>
      <c r="AW152" s="13" t="s">
        <v>30</v>
      </c>
      <c r="AX152" s="13" t="s">
        <v>75</v>
      </c>
      <c r="AY152" s="161" t="s">
        <v>128</v>
      </c>
    </row>
    <row r="153" spans="2:65" s="14" customFormat="1" ht="12">
      <c r="B153" s="167"/>
      <c r="D153" s="154" t="s">
        <v>138</v>
      </c>
      <c r="E153" s="168" t="s">
        <v>1</v>
      </c>
      <c r="F153" s="169" t="s">
        <v>144</v>
      </c>
      <c r="H153" s="170">
        <v>1.06</v>
      </c>
      <c r="I153" s="171"/>
      <c r="L153" s="167"/>
      <c r="M153" s="172"/>
      <c r="T153" s="173"/>
      <c r="AT153" s="168" t="s">
        <v>138</v>
      </c>
      <c r="AU153" s="168" t="s">
        <v>136</v>
      </c>
      <c r="AV153" s="14" t="s">
        <v>135</v>
      </c>
      <c r="AW153" s="14" t="s">
        <v>30</v>
      </c>
      <c r="AX153" s="14" t="s">
        <v>83</v>
      </c>
      <c r="AY153" s="168" t="s">
        <v>128</v>
      </c>
    </row>
    <row r="154" spans="2:65" s="1" customFormat="1" ht="21.75" customHeight="1">
      <c r="B154" s="138"/>
      <c r="C154" s="139" t="s">
        <v>129</v>
      </c>
      <c r="D154" s="139" t="s">
        <v>131</v>
      </c>
      <c r="E154" s="140" t="s">
        <v>166</v>
      </c>
      <c r="F154" s="141" t="s">
        <v>167</v>
      </c>
      <c r="G154" s="142" t="s">
        <v>134</v>
      </c>
      <c r="H154" s="143">
        <v>1.06</v>
      </c>
      <c r="I154" s="144"/>
      <c r="J154" s="145">
        <f>ROUND(I154*H154,2)</f>
        <v>0</v>
      </c>
      <c r="K154" s="146"/>
      <c r="L154" s="32"/>
      <c r="M154" s="147" t="s">
        <v>1</v>
      </c>
      <c r="N154" s="148" t="s">
        <v>41</v>
      </c>
      <c r="P154" s="149">
        <f>O154*H154</f>
        <v>0</v>
      </c>
      <c r="Q154" s="149">
        <v>0.1133</v>
      </c>
      <c r="R154" s="149">
        <f>Q154*H154</f>
        <v>0.12009800000000001</v>
      </c>
      <c r="S154" s="149">
        <v>0</v>
      </c>
      <c r="T154" s="150">
        <f>S154*H154</f>
        <v>0</v>
      </c>
      <c r="AR154" s="151" t="s">
        <v>135</v>
      </c>
      <c r="AT154" s="151" t="s">
        <v>131</v>
      </c>
      <c r="AU154" s="151" t="s">
        <v>136</v>
      </c>
      <c r="AY154" s="17" t="s">
        <v>128</v>
      </c>
      <c r="BE154" s="152">
        <f>IF(N154="základná",J154,0)</f>
        <v>0</v>
      </c>
      <c r="BF154" s="152">
        <f>IF(N154="znížená",J154,0)</f>
        <v>0</v>
      </c>
      <c r="BG154" s="152">
        <f>IF(N154="zákl. prenesená",J154,0)</f>
        <v>0</v>
      </c>
      <c r="BH154" s="152">
        <f>IF(N154="zníž. prenesená",J154,0)</f>
        <v>0</v>
      </c>
      <c r="BI154" s="152">
        <f>IF(N154="nulová",J154,0)</f>
        <v>0</v>
      </c>
      <c r="BJ154" s="17" t="s">
        <v>136</v>
      </c>
      <c r="BK154" s="152">
        <f>ROUND(I154*H154,2)</f>
        <v>0</v>
      </c>
      <c r="BL154" s="17" t="s">
        <v>135</v>
      </c>
      <c r="BM154" s="151" t="s">
        <v>168</v>
      </c>
    </row>
    <row r="155" spans="2:65" s="12" customFormat="1" ht="12">
      <c r="B155" s="153"/>
      <c r="D155" s="154" t="s">
        <v>138</v>
      </c>
      <c r="E155" s="155" t="s">
        <v>1</v>
      </c>
      <c r="F155" s="156" t="s">
        <v>139</v>
      </c>
      <c r="H155" s="155" t="s">
        <v>1</v>
      </c>
      <c r="I155" s="157"/>
      <c r="L155" s="153"/>
      <c r="M155" s="158"/>
      <c r="T155" s="159"/>
      <c r="AT155" s="155" t="s">
        <v>138</v>
      </c>
      <c r="AU155" s="155" t="s">
        <v>136</v>
      </c>
      <c r="AV155" s="12" t="s">
        <v>83</v>
      </c>
      <c r="AW155" s="12" t="s">
        <v>30</v>
      </c>
      <c r="AX155" s="12" t="s">
        <v>75</v>
      </c>
      <c r="AY155" s="155" t="s">
        <v>128</v>
      </c>
    </row>
    <row r="156" spans="2:65" s="13" customFormat="1" ht="12">
      <c r="B156" s="160"/>
      <c r="D156" s="154" t="s">
        <v>138</v>
      </c>
      <c r="E156" s="161" t="s">
        <v>1</v>
      </c>
      <c r="F156" s="162" t="s">
        <v>140</v>
      </c>
      <c r="H156" s="163">
        <v>0.43</v>
      </c>
      <c r="I156" s="164"/>
      <c r="L156" s="160"/>
      <c r="M156" s="165"/>
      <c r="T156" s="166"/>
      <c r="AT156" s="161" t="s">
        <v>138</v>
      </c>
      <c r="AU156" s="161" t="s">
        <v>136</v>
      </c>
      <c r="AV156" s="13" t="s">
        <v>136</v>
      </c>
      <c r="AW156" s="13" t="s">
        <v>30</v>
      </c>
      <c r="AX156" s="13" t="s">
        <v>75</v>
      </c>
      <c r="AY156" s="161" t="s">
        <v>128</v>
      </c>
    </row>
    <row r="157" spans="2:65" s="13" customFormat="1" ht="12">
      <c r="B157" s="160"/>
      <c r="D157" s="154" t="s">
        <v>138</v>
      </c>
      <c r="E157" s="161" t="s">
        <v>1</v>
      </c>
      <c r="F157" s="162" t="s">
        <v>141</v>
      </c>
      <c r="H157" s="163">
        <v>0.21</v>
      </c>
      <c r="I157" s="164"/>
      <c r="L157" s="160"/>
      <c r="M157" s="165"/>
      <c r="T157" s="166"/>
      <c r="AT157" s="161" t="s">
        <v>138</v>
      </c>
      <c r="AU157" s="161" t="s">
        <v>136</v>
      </c>
      <c r="AV157" s="13" t="s">
        <v>136</v>
      </c>
      <c r="AW157" s="13" t="s">
        <v>30</v>
      </c>
      <c r="AX157" s="13" t="s">
        <v>75</v>
      </c>
      <c r="AY157" s="161" t="s">
        <v>128</v>
      </c>
    </row>
    <row r="158" spans="2:65" s="13" customFormat="1" ht="12">
      <c r="B158" s="160"/>
      <c r="D158" s="154" t="s">
        <v>138</v>
      </c>
      <c r="E158" s="161" t="s">
        <v>1</v>
      </c>
      <c r="F158" s="162" t="s">
        <v>142</v>
      </c>
      <c r="H158" s="163">
        <v>0.21</v>
      </c>
      <c r="I158" s="164"/>
      <c r="L158" s="160"/>
      <c r="M158" s="165"/>
      <c r="T158" s="166"/>
      <c r="AT158" s="161" t="s">
        <v>138</v>
      </c>
      <c r="AU158" s="161" t="s">
        <v>136</v>
      </c>
      <c r="AV158" s="13" t="s">
        <v>136</v>
      </c>
      <c r="AW158" s="13" t="s">
        <v>30</v>
      </c>
      <c r="AX158" s="13" t="s">
        <v>75</v>
      </c>
      <c r="AY158" s="161" t="s">
        <v>128</v>
      </c>
    </row>
    <row r="159" spans="2:65" s="13" customFormat="1" ht="12">
      <c r="B159" s="160"/>
      <c r="D159" s="154" t="s">
        <v>138</v>
      </c>
      <c r="E159" s="161" t="s">
        <v>1</v>
      </c>
      <c r="F159" s="162" t="s">
        <v>143</v>
      </c>
      <c r="H159" s="163">
        <v>0.21</v>
      </c>
      <c r="I159" s="164"/>
      <c r="L159" s="160"/>
      <c r="M159" s="165"/>
      <c r="T159" s="166"/>
      <c r="AT159" s="161" t="s">
        <v>138</v>
      </c>
      <c r="AU159" s="161" t="s">
        <v>136</v>
      </c>
      <c r="AV159" s="13" t="s">
        <v>136</v>
      </c>
      <c r="AW159" s="13" t="s">
        <v>30</v>
      </c>
      <c r="AX159" s="13" t="s">
        <v>75</v>
      </c>
      <c r="AY159" s="161" t="s">
        <v>128</v>
      </c>
    </row>
    <row r="160" spans="2:65" s="14" customFormat="1" ht="12">
      <c r="B160" s="167"/>
      <c r="D160" s="154" t="s">
        <v>138</v>
      </c>
      <c r="E160" s="168" t="s">
        <v>1</v>
      </c>
      <c r="F160" s="169" t="s">
        <v>144</v>
      </c>
      <c r="H160" s="170">
        <v>1.06</v>
      </c>
      <c r="I160" s="171"/>
      <c r="L160" s="167"/>
      <c r="M160" s="172"/>
      <c r="T160" s="173"/>
      <c r="AT160" s="168" t="s">
        <v>138</v>
      </c>
      <c r="AU160" s="168" t="s">
        <v>136</v>
      </c>
      <c r="AV160" s="14" t="s">
        <v>135</v>
      </c>
      <c r="AW160" s="14" t="s">
        <v>30</v>
      </c>
      <c r="AX160" s="14" t="s">
        <v>83</v>
      </c>
      <c r="AY160" s="168" t="s">
        <v>128</v>
      </c>
    </row>
    <row r="161" spans="2:65" s="11" customFormat="1" ht="23" customHeight="1">
      <c r="B161" s="127"/>
      <c r="D161" s="128" t="s">
        <v>74</v>
      </c>
      <c r="E161" s="136" t="s">
        <v>169</v>
      </c>
      <c r="F161" s="136" t="s">
        <v>170</v>
      </c>
      <c r="I161" s="130"/>
      <c r="J161" s="137">
        <f>BK161</f>
        <v>0</v>
      </c>
      <c r="L161" s="127"/>
      <c r="M161" s="131"/>
      <c r="P161" s="132">
        <f>SUM(P162:P173)</f>
        <v>0</v>
      </c>
      <c r="R161" s="132">
        <f>SUM(R162:R173)</f>
        <v>2.27528E-2</v>
      </c>
      <c r="T161" s="133">
        <f>SUM(T162:T173)</f>
        <v>0</v>
      </c>
      <c r="AR161" s="128" t="s">
        <v>83</v>
      </c>
      <c r="AT161" s="134" t="s">
        <v>74</v>
      </c>
      <c r="AU161" s="134" t="s">
        <v>83</v>
      </c>
      <c r="AY161" s="128" t="s">
        <v>128</v>
      </c>
      <c r="BK161" s="135">
        <f>SUM(BK162:BK173)</f>
        <v>0</v>
      </c>
    </row>
    <row r="162" spans="2:65" s="1" customFormat="1" ht="24.25" customHeight="1">
      <c r="B162" s="138"/>
      <c r="C162" s="139" t="s">
        <v>171</v>
      </c>
      <c r="D162" s="139" t="s">
        <v>131</v>
      </c>
      <c r="E162" s="140" t="s">
        <v>172</v>
      </c>
      <c r="F162" s="141" t="s">
        <v>173</v>
      </c>
      <c r="G162" s="142" t="s">
        <v>134</v>
      </c>
      <c r="H162" s="143">
        <v>10</v>
      </c>
      <c r="I162" s="144"/>
      <c r="J162" s="145">
        <f>ROUND(I162*H162,2)</f>
        <v>0</v>
      </c>
      <c r="K162" s="146"/>
      <c r="L162" s="32"/>
      <c r="M162" s="147" t="s">
        <v>1</v>
      </c>
      <c r="N162" s="148" t="s">
        <v>41</v>
      </c>
      <c r="P162" s="149">
        <f>O162*H162</f>
        <v>0</v>
      </c>
      <c r="Q162" s="149">
        <v>1.92542E-3</v>
      </c>
      <c r="R162" s="149">
        <f>Q162*H162</f>
        <v>1.9254199999999999E-2</v>
      </c>
      <c r="S162" s="149">
        <v>0</v>
      </c>
      <c r="T162" s="150">
        <f>S162*H162</f>
        <v>0</v>
      </c>
      <c r="AR162" s="151" t="s">
        <v>135</v>
      </c>
      <c r="AT162" s="151" t="s">
        <v>131</v>
      </c>
      <c r="AU162" s="151" t="s">
        <v>136</v>
      </c>
      <c r="AY162" s="17" t="s">
        <v>128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7" t="s">
        <v>136</v>
      </c>
      <c r="BK162" s="152">
        <f>ROUND(I162*H162,2)</f>
        <v>0</v>
      </c>
      <c r="BL162" s="17" t="s">
        <v>135</v>
      </c>
      <c r="BM162" s="151" t="s">
        <v>174</v>
      </c>
    </row>
    <row r="163" spans="2:65" s="13" customFormat="1" ht="12">
      <c r="B163" s="160"/>
      <c r="D163" s="154" t="s">
        <v>138</v>
      </c>
      <c r="E163" s="161" t="s">
        <v>1</v>
      </c>
      <c r="F163" s="162" t="s">
        <v>175</v>
      </c>
      <c r="H163" s="163">
        <v>2.5</v>
      </c>
      <c r="I163" s="164"/>
      <c r="L163" s="160"/>
      <c r="M163" s="165"/>
      <c r="T163" s="166"/>
      <c r="AT163" s="161" t="s">
        <v>138</v>
      </c>
      <c r="AU163" s="161" t="s">
        <v>136</v>
      </c>
      <c r="AV163" s="13" t="s">
        <v>136</v>
      </c>
      <c r="AW163" s="13" t="s">
        <v>30</v>
      </c>
      <c r="AX163" s="13" t="s">
        <v>75</v>
      </c>
      <c r="AY163" s="161" t="s">
        <v>128</v>
      </c>
    </row>
    <row r="164" spans="2:65" s="13" customFormat="1" ht="12">
      <c r="B164" s="160"/>
      <c r="D164" s="154" t="s">
        <v>138</v>
      </c>
      <c r="E164" s="161" t="s">
        <v>1</v>
      </c>
      <c r="F164" s="162" t="s">
        <v>176</v>
      </c>
      <c r="H164" s="163">
        <v>2.5</v>
      </c>
      <c r="I164" s="164"/>
      <c r="L164" s="160"/>
      <c r="M164" s="165"/>
      <c r="T164" s="166"/>
      <c r="AT164" s="161" t="s">
        <v>138</v>
      </c>
      <c r="AU164" s="161" t="s">
        <v>136</v>
      </c>
      <c r="AV164" s="13" t="s">
        <v>136</v>
      </c>
      <c r="AW164" s="13" t="s">
        <v>30</v>
      </c>
      <c r="AX164" s="13" t="s">
        <v>75</v>
      </c>
      <c r="AY164" s="161" t="s">
        <v>128</v>
      </c>
    </row>
    <row r="165" spans="2:65" s="13" customFormat="1" ht="12">
      <c r="B165" s="160"/>
      <c r="D165" s="154" t="s">
        <v>138</v>
      </c>
      <c r="E165" s="161" t="s">
        <v>1</v>
      </c>
      <c r="F165" s="162" t="s">
        <v>177</v>
      </c>
      <c r="H165" s="163">
        <v>2.5</v>
      </c>
      <c r="I165" s="164"/>
      <c r="L165" s="160"/>
      <c r="M165" s="165"/>
      <c r="T165" s="166"/>
      <c r="AT165" s="161" t="s">
        <v>138</v>
      </c>
      <c r="AU165" s="161" t="s">
        <v>136</v>
      </c>
      <c r="AV165" s="13" t="s">
        <v>136</v>
      </c>
      <c r="AW165" s="13" t="s">
        <v>30</v>
      </c>
      <c r="AX165" s="13" t="s">
        <v>75</v>
      </c>
      <c r="AY165" s="161" t="s">
        <v>128</v>
      </c>
    </row>
    <row r="166" spans="2:65" s="13" customFormat="1" ht="12">
      <c r="B166" s="160"/>
      <c r="D166" s="154" t="s">
        <v>138</v>
      </c>
      <c r="E166" s="161" t="s">
        <v>1</v>
      </c>
      <c r="F166" s="162" t="s">
        <v>178</v>
      </c>
      <c r="H166" s="163">
        <v>2.5</v>
      </c>
      <c r="I166" s="164"/>
      <c r="L166" s="160"/>
      <c r="M166" s="165"/>
      <c r="T166" s="166"/>
      <c r="AT166" s="161" t="s">
        <v>138</v>
      </c>
      <c r="AU166" s="161" t="s">
        <v>136</v>
      </c>
      <c r="AV166" s="13" t="s">
        <v>136</v>
      </c>
      <c r="AW166" s="13" t="s">
        <v>30</v>
      </c>
      <c r="AX166" s="13" t="s">
        <v>75</v>
      </c>
      <c r="AY166" s="161" t="s">
        <v>128</v>
      </c>
    </row>
    <row r="167" spans="2:65" s="14" customFormat="1" ht="12">
      <c r="B167" s="167"/>
      <c r="D167" s="154" t="s">
        <v>138</v>
      </c>
      <c r="E167" s="168" t="s">
        <v>1</v>
      </c>
      <c r="F167" s="169" t="s">
        <v>144</v>
      </c>
      <c r="H167" s="170">
        <v>10</v>
      </c>
      <c r="I167" s="171"/>
      <c r="L167" s="167"/>
      <c r="M167" s="172"/>
      <c r="T167" s="173"/>
      <c r="AT167" s="168" t="s">
        <v>138</v>
      </c>
      <c r="AU167" s="168" t="s">
        <v>136</v>
      </c>
      <c r="AV167" s="14" t="s">
        <v>135</v>
      </c>
      <c r="AW167" s="14" t="s">
        <v>30</v>
      </c>
      <c r="AX167" s="14" t="s">
        <v>83</v>
      </c>
      <c r="AY167" s="168" t="s">
        <v>128</v>
      </c>
    </row>
    <row r="168" spans="2:65" s="1" customFormat="1" ht="16.5" customHeight="1">
      <c r="B168" s="138"/>
      <c r="C168" s="139" t="s">
        <v>148</v>
      </c>
      <c r="D168" s="139" t="s">
        <v>131</v>
      </c>
      <c r="E168" s="140" t="s">
        <v>179</v>
      </c>
      <c r="F168" s="141" t="s">
        <v>180</v>
      </c>
      <c r="G168" s="142" t="s">
        <v>134</v>
      </c>
      <c r="H168" s="143">
        <v>71.400000000000006</v>
      </c>
      <c r="I168" s="144"/>
      <c r="J168" s="145">
        <f>ROUND(I168*H168,2)</f>
        <v>0</v>
      </c>
      <c r="K168" s="146"/>
      <c r="L168" s="32"/>
      <c r="M168" s="147" t="s">
        <v>1</v>
      </c>
      <c r="N168" s="148" t="s">
        <v>41</v>
      </c>
      <c r="P168" s="149">
        <f>O168*H168</f>
        <v>0</v>
      </c>
      <c r="Q168" s="149">
        <v>4.8999999999999998E-5</v>
      </c>
      <c r="R168" s="149">
        <f>Q168*H168</f>
        <v>3.4986000000000001E-3</v>
      </c>
      <c r="S168" s="149">
        <v>0</v>
      </c>
      <c r="T168" s="150">
        <f>S168*H168</f>
        <v>0</v>
      </c>
      <c r="AR168" s="151" t="s">
        <v>135</v>
      </c>
      <c r="AT168" s="151" t="s">
        <v>131</v>
      </c>
      <c r="AU168" s="151" t="s">
        <v>136</v>
      </c>
      <c r="AY168" s="17" t="s">
        <v>128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7" t="s">
        <v>136</v>
      </c>
      <c r="BK168" s="152">
        <f>ROUND(I168*H168,2)</f>
        <v>0</v>
      </c>
      <c r="BL168" s="17" t="s">
        <v>135</v>
      </c>
      <c r="BM168" s="151" t="s">
        <v>181</v>
      </c>
    </row>
    <row r="169" spans="2:65" s="13" customFormat="1" ht="12">
      <c r="B169" s="160"/>
      <c r="D169" s="154" t="s">
        <v>138</v>
      </c>
      <c r="E169" s="161" t="s">
        <v>1</v>
      </c>
      <c r="F169" s="162" t="s">
        <v>182</v>
      </c>
      <c r="H169" s="163">
        <v>21.5</v>
      </c>
      <c r="I169" s="164"/>
      <c r="L169" s="160"/>
      <c r="M169" s="165"/>
      <c r="T169" s="166"/>
      <c r="AT169" s="161" t="s">
        <v>138</v>
      </c>
      <c r="AU169" s="161" t="s">
        <v>136</v>
      </c>
      <c r="AV169" s="13" t="s">
        <v>136</v>
      </c>
      <c r="AW169" s="13" t="s">
        <v>30</v>
      </c>
      <c r="AX169" s="13" t="s">
        <v>75</v>
      </c>
      <c r="AY169" s="161" t="s">
        <v>128</v>
      </c>
    </row>
    <row r="170" spans="2:65" s="13" customFormat="1" ht="12">
      <c r="B170" s="160"/>
      <c r="D170" s="154" t="s">
        <v>138</v>
      </c>
      <c r="E170" s="161" t="s">
        <v>1</v>
      </c>
      <c r="F170" s="162" t="s">
        <v>183</v>
      </c>
      <c r="H170" s="163">
        <v>21.5</v>
      </c>
      <c r="I170" s="164"/>
      <c r="L170" s="160"/>
      <c r="M170" s="165"/>
      <c r="T170" s="166"/>
      <c r="AT170" s="161" t="s">
        <v>138</v>
      </c>
      <c r="AU170" s="161" t="s">
        <v>136</v>
      </c>
      <c r="AV170" s="13" t="s">
        <v>136</v>
      </c>
      <c r="AW170" s="13" t="s">
        <v>30</v>
      </c>
      <c r="AX170" s="13" t="s">
        <v>75</v>
      </c>
      <c r="AY170" s="161" t="s">
        <v>128</v>
      </c>
    </row>
    <row r="171" spans="2:65" s="13" customFormat="1" ht="12">
      <c r="B171" s="160"/>
      <c r="D171" s="154" t="s">
        <v>138</v>
      </c>
      <c r="E171" s="161" t="s">
        <v>1</v>
      </c>
      <c r="F171" s="162" t="s">
        <v>184</v>
      </c>
      <c r="H171" s="163">
        <v>21.5</v>
      </c>
      <c r="I171" s="164"/>
      <c r="L171" s="160"/>
      <c r="M171" s="165"/>
      <c r="T171" s="166"/>
      <c r="AT171" s="161" t="s">
        <v>138</v>
      </c>
      <c r="AU171" s="161" t="s">
        <v>136</v>
      </c>
      <c r="AV171" s="13" t="s">
        <v>136</v>
      </c>
      <c r="AW171" s="13" t="s">
        <v>30</v>
      </c>
      <c r="AX171" s="13" t="s">
        <v>75</v>
      </c>
      <c r="AY171" s="161" t="s">
        <v>128</v>
      </c>
    </row>
    <row r="172" spans="2:65" s="13" customFormat="1" ht="12">
      <c r="B172" s="160"/>
      <c r="D172" s="154" t="s">
        <v>138</v>
      </c>
      <c r="E172" s="161" t="s">
        <v>1</v>
      </c>
      <c r="F172" s="162" t="s">
        <v>185</v>
      </c>
      <c r="H172" s="163">
        <v>6.9</v>
      </c>
      <c r="I172" s="164"/>
      <c r="L172" s="160"/>
      <c r="M172" s="165"/>
      <c r="T172" s="166"/>
      <c r="AT172" s="161" t="s">
        <v>138</v>
      </c>
      <c r="AU172" s="161" t="s">
        <v>136</v>
      </c>
      <c r="AV172" s="13" t="s">
        <v>136</v>
      </c>
      <c r="AW172" s="13" t="s">
        <v>30</v>
      </c>
      <c r="AX172" s="13" t="s">
        <v>75</v>
      </c>
      <c r="AY172" s="161" t="s">
        <v>128</v>
      </c>
    </row>
    <row r="173" spans="2:65" s="14" customFormat="1" ht="12">
      <c r="B173" s="167"/>
      <c r="D173" s="154" t="s">
        <v>138</v>
      </c>
      <c r="E173" s="168" t="s">
        <v>1</v>
      </c>
      <c r="F173" s="169" t="s">
        <v>144</v>
      </c>
      <c r="H173" s="170">
        <v>71.400000000000006</v>
      </c>
      <c r="I173" s="171"/>
      <c r="L173" s="167"/>
      <c r="M173" s="172"/>
      <c r="T173" s="173"/>
      <c r="AT173" s="168" t="s">
        <v>138</v>
      </c>
      <c r="AU173" s="168" t="s">
        <v>136</v>
      </c>
      <c r="AV173" s="14" t="s">
        <v>135</v>
      </c>
      <c r="AW173" s="14" t="s">
        <v>30</v>
      </c>
      <c r="AX173" s="14" t="s">
        <v>83</v>
      </c>
      <c r="AY173" s="168" t="s">
        <v>128</v>
      </c>
    </row>
    <row r="174" spans="2:65" s="11" customFormat="1" ht="23" customHeight="1">
      <c r="B174" s="127"/>
      <c r="D174" s="128" t="s">
        <v>74</v>
      </c>
      <c r="E174" s="136" t="s">
        <v>186</v>
      </c>
      <c r="F174" s="136" t="s">
        <v>187</v>
      </c>
      <c r="I174" s="130"/>
      <c r="J174" s="137">
        <f>BK174</f>
        <v>0</v>
      </c>
      <c r="L174" s="127"/>
      <c r="M174" s="131"/>
      <c r="P174" s="132">
        <f>P175</f>
        <v>0</v>
      </c>
      <c r="R174" s="132">
        <f>R175</f>
        <v>0</v>
      </c>
      <c r="T174" s="133">
        <f>T175</f>
        <v>0</v>
      </c>
      <c r="AR174" s="128" t="s">
        <v>83</v>
      </c>
      <c r="AT174" s="134" t="s">
        <v>74</v>
      </c>
      <c r="AU174" s="134" t="s">
        <v>83</v>
      </c>
      <c r="AY174" s="128" t="s">
        <v>128</v>
      </c>
      <c r="BK174" s="135">
        <f>BK175</f>
        <v>0</v>
      </c>
    </row>
    <row r="175" spans="2:65" s="1" customFormat="1" ht="24.25" customHeight="1">
      <c r="B175" s="138"/>
      <c r="C175" s="139" t="s">
        <v>169</v>
      </c>
      <c r="D175" s="139" t="s">
        <v>131</v>
      </c>
      <c r="E175" s="140" t="s">
        <v>188</v>
      </c>
      <c r="F175" s="141" t="s">
        <v>189</v>
      </c>
      <c r="G175" s="142" t="s">
        <v>190</v>
      </c>
      <c r="H175" s="143">
        <v>0.14899999999999999</v>
      </c>
      <c r="I175" s="144"/>
      <c r="J175" s="145">
        <f>ROUND(I175*H175,2)</f>
        <v>0</v>
      </c>
      <c r="K175" s="146"/>
      <c r="L175" s="32"/>
      <c r="M175" s="147" t="s">
        <v>1</v>
      </c>
      <c r="N175" s="148" t="s">
        <v>41</v>
      </c>
      <c r="P175" s="149">
        <f>O175*H175</f>
        <v>0</v>
      </c>
      <c r="Q175" s="149">
        <v>0</v>
      </c>
      <c r="R175" s="149">
        <f>Q175*H175</f>
        <v>0</v>
      </c>
      <c r="S175" s="149">
        <v>0</v>
      </c>
      <c r="T175" s="150">
        <f>S175*H175</f>
        <v>0</v>
      </c>
      <c r="AR175" s="151" t="s">
        <v>135</v>
      </c>
      <c r="AT175" s="151" t="s">
        <v>131</v>
      </c>
      <c r="AU175" s="151" t="s">
        <v>136</v>
      </c>
      <c r="AY175" s="17" t="s">
        <v>128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7" t="s">
        <v>136</v>
      </c>
      <c r="BK175" s="152">
        <f>ROUND(I175*H175,2)</f>
        <v>0</v>
      </c>
      <c r="BL175" s="17" t="s">
        <v>135</v>
      </c>
      <c r="BM175" s="151" t="s">
        <v>191</v>
      </c>
    </row>
    <row r="176" spans="2:65" s="11" customFormat="1" ht="26" customHeight="1">
      <c r="B176" s="127"/>
      <c r="D176" s="128" t="s">
        <v>74</v>
      </c>
      <c r="E176" s="129" t="s">
        <v>192</v>
      </c>
      <c r="F176" s="129" t="s">
        <v>193</v>
      </c>
      <c r="I176" s="130"/>
      <c r="J176" s="117">
        <f>BK176</f>
        <v>0</v>
      </c>
      <c r="L176" s="127"/>
      <c r="M176" s="131"/>
      <c r="P176" s="132">
        <f>P177+P188+P199+P208+P236+P272</f>
        <v>0</v>
      </c>
      <c r="R176" s="132">
        <f>R177+R188+R199+R208+R236+R272</f>
        <v>0.17533972036000003</v>
      </c>
      <c r="T176" s="133">
        <f>T177+T188+T199+T208+T236+T272</f>
        <v>0</v>
      </c>
      <c r="AR176" s="128" t="s">
        <v>136</v>
      </c>
      <c r="AT176" s="134" t="s">
        <v>74</v>
      </c>
      <c r="AU176" s="134" t="s">
        <v>75</v>
      </c>
      <c r="AY176" s="128" t="s">
        <v>128</v>
      </c>
      <c r="BK176" s="135">
        <f>BK177+BK188+BK199+BK208+BK236+BK272</f>
        <v>0</v>
      </c>
    </row>
    <row r="177" spans="2:65" s="11" customFormat="1" ht="23" customHeight="1">
      <c r="B177" s="127"/>
      <c r="D177" s="128" t="s">
        <v>74</v>
      </c>
      <c r="E177" s="136" t="s">
        <v>194</v>
      </c>
      <c r="F177" s="136" t="s">
        <v>195</v>
      </c>
      <c r="I177" s="130"/>
      <c r="J177" s="137">
        <f>BK177</f>
        <v>0</v>
      </c>
      <c r="L177" s="127"/>
      <c r="M177" s="131"/>
      <c r="P177" s="132">
        <f>SUM(P178:P187)</f>
        <v>0</v>
      </c>
      <c r="R177" s="132">
        <f>SUM(R178:R187)</f>
        <v>8.4111000000000006E-4</v>
      </c>
      <c r="T177" s="133">
        <f>SUM(T178:T187)</f>
        <v>0</v>
      </c>
      <c r="AR177" s="128" t="s">
        <v>136</v>
      </c>
      <c r="AT177" s="134" t="s">
        <v>74</v>
      </c>
      <c r="AU177" s="134" t="s">
        <v>83</v>
      </c>
      <c r="AY177" s="128" t="s">
        <v>128</v>
      </c>
      <c r="BK177" s="135">
        <f>SUM(BK178:BK187)</f>
        <v>0</v>
      </c>
    </row>
    <row r="178" spans="2:65" s="1" customFormat="1" ht="24.25" customHeight="1">
      <c r="B178" s="138"/>
      <c r="C178" s="139" t="s">
        <v>196</v>
      </c>
      <c r="D178" s="139" t="s">
        <v>131</v>
      </c>
      <c r="E178" s="140" t="s">
        <v>197</v>
      </c>
      <c r="F178" s="141" t="s">
        <v>198</v>
      </c>
      <c r="G178" s="142" t="s">
        <v>134</v>
      </c>
      <c r="H178" s="143">
        <v>1.06</v>
      </c>
      <c r="I178" s="144"/>
      <c r="J178" s="145">
        <f>ROUND(I178*H178,2)</f>
        <v>0</v>
      </c>
      <c r="K178" s="146"/>
      <c r="L178" s="32"/>
      <c r="M178" s="147" t="s">
        <v>1</v>
      </c>
      <c r="N178" s="148" t="s">
        <v>41</v>
      </c>
      <c r="P178" s="149">
        <f>O178*H178</f>
        <v>0</v>
      </c>
      <c r="Q178" s="149">
        <v>0</v>
      </c>
      <c r="R178" s="149">
        <f>Q178*H178</f>
        <v>0</v>
      </c>
      <c r="S178" s="149">
        <v>0</v>
      </c>
      <c r="T178" s="150">
        <f>S178*H178</f>
        <v>0</v>
      </c>
      <c r="AR178" s="151" t="s">
        <v>199</v>
      </c>
      <c r="AT178" s="151" t="s">
        <v>131</v>
      </c>
      <c r="AU178" s="151" t="s">
        <v>136</v>
      </c>
      <c r="AY178" s="17" t="s">
        <v>128</v>
      </c>
      <c r="BE178" s="152">
        <f>IF(N178="základná",J178,0)</f>
        <v>0</v>
      </c>
      <c r="BF178" s="152">
        <f>IF(N178="znížená",J178,0)</f>
        <v>0</v>
      </c>
      <c r="BG178" s="152">
        <f>IF(N178="zákl. prenesená",J178,0)</f>
        <v>0</v>
      </c>
      <c r="BH178" s="152">
        <f>IF(N178="zníž. prenesená",J178,0)</f>
        <v>0</v>
      </c>
      <c r="BI178" s="152">
        <f>IF(N178="nulová",J178,0)</f>
        <v>0</v>
      </c>
      <c r="BJ178" s="17" t="s">
        <v>136</v>
      </c>
      <c r="BK178" s="152">
        <f>ROUND(I178*H178,2)</f>
        <v>0</v>
      </c>
      <c r="BL178" s="17" t="s">
        <v>199</v>
      </c>
      <c r="BM178" s="151" t="s">
        <v>200</v>
      </c>
    </row>
    <row r="179" spans="2:65" s="12" customFormat="1" ht="12">
      <c r="B179" s="153"/>
      <c r="D179" s="154" t="s">
        <v>138</v>
      </c>
      <c r="E179" s="155" t="s">
        <v>1</v>
      </c>
      <c r="F179" s="156" t="s">
        <v>139</v>
      </c>
      <c r="H179" s="155" t="s">
        <v>1</v>
      </c>
      <c r="I179" s="157"/>
      <c r="L179" s="153"/>
      <c r="M179" s="158"/>
      <c r="T179" s="159"/>
      <c r="AT179" s="155" t="s">
        <v>138</v>
      </c>
      <c r="AU179" s="155" t="s">
        <v>136</v>
      </c>
      <c r="AV179" s="12" t="s">
        <v>83</v>
      </c>
      <c r="AW179" s="12" t="s">
        <v>30</v>
      </c>
      <c r="AX179" s="12" t="s">
        <v>75</v>
      </c>
      <c r="AY179" s="155" t="s">
        <v>128</v>
      </c>
    </row>
    <row r="180" spans="2:65" s="13" customFormat="1" ht="12">
      <c r="B180" s="160"/>
      <c r="D180" s="154" t="s">
        <v>138</v>
      </c>
      <c r="E180" s="161" t="s">
        <v>1</v>
      </c>
      <c r="F180" s="162" t="s">
        <v>140</v>
      </c>
      <c r="H180" s="163">
        <v>0.43</v>
      </c>
      <c r="I180" s="164"/>
      <c r="L180" s="160"/>
      <c r="M180" s="165"/>
      <c r="T180" s="166"/>
      <c r="AT180" s="161" t="s">
        <v>138</v>
      </c>
      <c r="AU180" s="161" t="s">
        <v>136</v>
      </c>
      <c r="AV180" s="13" t="s">
        <v>136</v>
      </c>
      <c r="AW180" s="13" t="s">
        <v>30</v>
      </c>
      <c r="AX180" s="13" t="s">
        <v>75</v>
      </c>
      <c r="AY180" s="161" t="s">
        <v>128</v>
      </c>
    </row>
    <row r="181" spans="2:65" s="13" customFormat="1" ht="12">
      <c r="B181" s="160"/>
      <c r="D181" s="154" t="s">
        <v>138</v>
      </c>
      <c r="E181" s="161" t="s">
        <v>1</v>
      </c>
      <c r="F181" s="162" t="s">
        <v>141</v>
      </c>
      <c r="H181" s="163">
        <v>0.21</v>
      </c>
      <c r="I181" s="164"/>
      <c r="L181" s="160"/>
      <c r="M181" s="165"/>
      <c r="T181" s="166"/>
      <c r="AT181" s="161" t="s">
        <v>138</v>
      </c>
      <c r="AU181" s="161" t="s">
        <v>136</v>
      </c>
      <c r="AV181" s="13" t="s">
        <v>136</v>
      </c>
      <c r="AW181" s="13" t="s">
        <v>30</v>
      </c>
      <c r="AX181" s="13" t="s">
        <v>75</v>
      </c>
      <c r="AY181" s="161" t="s">
        <v>128</v>
      </c>
    </row>
    <row r="182" spans="2:65" s="13" customFormat="1" ht="12">
      <c r="B182" s="160"/>
      <c r="D182" s="154" t="s">
        <v>138</v>
      </c>
      <c r="E182" s="161" t="s">
        <v>1</v>
      </c>
      <c r="F182" s="162" t="s">
        <v>142</v>
      </c>
      <c r="H182" s="163">
        <v>0.21</v>
      </c>
      <c r="I182" s="164"/>
      <c r="L182" s="160"/>
      <c r="M182" s="165"/>
      <c r="T182" s="166"/>
      <c r="AT182" s="161" t="s">
        <v>138</v>
      </c>
      <c r="AU182" s="161" t="s">
        <v>136</v>
      </c>
      <c r="AV182" s="13" t="s">
        <v>136</v>
      </c>
      <c r="AW182" s="13" t="s">
        <v>30</v>
      </c>
      <c r="AX182" s="13" t="s">
        <v>75</v>
      </c>
      <c r="AY182" s="161" t="s">
        <v>128</v>
      </c>
    </row>
    <row r="183" spans="2:65" s="13" customFormat="1" ht="12">
      <c r="B183" s="160"/>
      <c r="D183" s="154" t="s">
        <v>138</v>
      </c>
      <c r="E183" s="161" t="s">
        <v>1</v>
      </c>
      <c r="F183" s="162" t="s">
        <v>143</v>
      </c>
      <c r="H183" s="163">
        <v>0.21</v>
      </c>
      <c r="I183" s="164"/>
      <c r="L183" s="160"/>
      <c r="M183" s="165"/>
      <c r="T183" s="166"/>
      <c r="AT183" s="161" t="s">
        <v>138</v>
      </c>
      <c r="AU183" s="161" t="s">
        <v>136</v>
      </c>
      <c r="AV183" s="13" t="s">
        <v>136</v>
      </c>
      <c r="AW183" s="13" t="s">
        <v>30</v>
      </c>
      <c r="AX183" s="13" t="s">
        <v>75</v>
      </c>
      <c r="AY183" s="161" t="s">
        <v>128</v>
      </c>
    </row>
    <row r="184" spans="2:65" s="14" customFormat="1" ht="12">
      <c r="B184" s="167"/>
      <c r="D184" s="154" t="s">
        <v>138</v>
      </c>
      <c r="E184" s="168" t="s">
        <v>1</v>
      </c>
      <c r="F184" s="169" t="s">
        <v>144</v>
      </c>
      <c r="H184" s="170">
        <v>1.06</v>
      </c>
      <c r="I184" s="171"/>
      <c r="L184" s="167"/>
      <c r="M184" s="172"/>
      <c r="T184" s="173"/>
      <c r="AT184" s="168" t="s">
        <v>138</v>
      </c>
      <c r="AU184" s="168" t="s">
        <v>136</v>
      </c>
      <c r="AV184" s="14" t="s">
        <v>135</v>
      </c>
      <c r="AW184" s="14" t="s">
        <v>30</v>
      </c>
      <c r="AX184" s="14" t="s">
        <v>83</v>
      </c>
      <c r="AY184" s="168" t="s">
        <v>128</v>
      </c>
    </row>
    <row r="185" spans="2:65" s="1" customFormat="1" ht="24.25" customHeight="1">
      <c r="B185" s="138"/>
      <c r="C185" s="174" t="s">
        <v>201</v>
      </c>
      <c r="D185" s="174" t="s">
        <v>145</v>
      </c>
      <c r="E185" s="175" t="s">
        <v>202</v>
      </c>
      <c r="F185" s="176" t="s">
        <v>203</v>
      </c>
      <c r="G185" s="177" t="s">
        <v>134</v>
      </c>
      <c r="H185" s="178">
        <v>1.2190000000000001</v>
      </c>
      <c r="I185" s="179"/>
      <c r="J185" s="180">
        <f>ROUND(I185*H185,2)</f>
        <v>0</v>
      </c>
      <c r="K185" s="181"/>
      <c r="L185" s="182"/>
      <c r="M185" s="183" t="s">
        <v>1</v>
      </c>
      <c r="N185" s="184" t="s">
        <v>41</v>
      </c>
      <c r="P185" s="149">
        <f>O185*H185</f>
        <v>0</v>
      </c>
      <c r="Q185" s="149">
        <v>6.8999999999999997E-4</v>
      </c>
      <c r="R185" s="149">
        <f>Q185*H185</f>
        <v>8.4111000000000006E-4</v>
      </c>
      <c r="S185" s="149">
        <v>0</v>
      </c>
      <c r="T185" s="150">
        <f>S185*H185</f>
        <v>0</v>
      </c>
      <c r="AR185" s="151" t="s">
        <v>204</v>
      </c>
      <c r="AT185" s="151" t="s">
        <v>145</v>
      </c>
      <c r="AU185" s="151" t="s">
        <v>136</v>
      </c>
      <c r="AY185" s="17" t="s">
        <v>128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7" t="s">
        <v>136</v>
      </c>
      <c r="BK185" s="152">
        <f>ROUND(I185*H185,2)</f>
        <v>0</v>
      </c>
      <c r="BL185" s="17" t="s">
        <v>199</v>
      </c>
      <c r="BM185" s="151" t="s">
        <v>205</v>
      </c>
    </row>
    <row r="186" spans="2:65" s="13" customFormat="1" ht="12">
      <c r="B186" s="160"/>
      <c r="D186" s="154" t="s">
        <v>138</v>
      </c>
      <c r="F186" s="162" t="s">
        <v>206</v>
      </c>
      <c r="H186" s="163">
        <v>1.2190000000000001</v>
      </c>
      <c r="I186" s="164"/>
      <c r="L186" s="160"/>
      <c r="M186" s="165"/>
      <c r="T186" s="166"/>
      <c r="AT186" s="161" t="s">
        <v>138</v>
      </c>
      <c r="AU186" s="161" t="s">
        <v>136</v>
      </c>
      <c r="AV186" s="13" t="s">
        <v>136</v>
      </c>
      <c r="AW186" s="13" t="s">
        <v>3</v>
      </c>
      <c r="AX186" s="13" t="s">
        <v>83</v>
      </c>
      <c r="AY186" s="161" t="s">
        <v>128</v>
      </c>
    </row>
    <row r="187" spans="2:65" s="1" customFormat="1" ht="24.25" customHeight="1">
      <c r="B187" s="138"/>
      <c r="C187" s="139" t="s">
        <v>207</v>
      </c>
      <c r="D187" s="139" t="s">
        <v>131</v>
      </c>
      <c r="E187" s="140" t="s">
        <v>208</v>
      </c>
      <c r="F187" s="141" t="s">
        <v>209</v>
      </c>
      <c r="G187" s="142" t="s">
        <v>210</v>
      </c>
      <c r="H187" s="144"/>
      <c r="I187" s="144"/>
      <c r="J187" s="145">
        <f>ROUND(I187*H187,2)</f>
        <v>0</v>
      </c>
      <c r="K187" s="146"/>
      <c r="L187" s="32"/>
      <c r="M187" s="147" t="s">
        <v>1</v>
      </c>
      <c r="N187" s="148" t="s">
        <v>41</v>
      </c>
      <c r="P187" s="149">
        <f>O187*H187</f>
        <v>0</v>
      </c>
      <c r="Q187" s="149">
        <v>0</v>
      </c>
      <c r="R187" s="149">
        <f>Q187*H187</f>
        <v>0</v>
      </c>
      <c r="S187" s="149">
        <v>0</v>
      </c>
      <c r="T187" s="150">
        <f>S187*H187</f>
        <v>0</v>
      </c>
      <c r="AR187" s="151" t="s">
        <v>199</v>
      </c>
      <c r="AT187" s="151" t="s">
        <v>131</v>
      </c>
      <c r="AU187" s="151" t="s">
        <v>136</v>
      </c>
      <c r="AY187" s="17" t="s">
        <v>128</v>
      </c>
      <c r="BE187" s="152">
        <f>IF(N187="základná",J187,0)</f>
        <v>0</v>
      </c>
      <c r="BF187" s="152">
        <f>IF(N187="znížená",J187,0)</f>
        <v>0</v>
      </c>
      <c r="BG187" s="152">
        <f>IF(N187="zákl. prenesená",J187,0)</f>
        <v>0</v>
      </c>
      <c r="BH187" s="152">
        <f>IF(N187="zníž. prenesená",J187,0)</f>
        <v>0</v>
      </c>
      <c r="BI187" s="152">
        <f>IF(N187="nulová",J187,0)</f>
        <v>0</v>
      </c>
      <c r="BJ187" s="17" t="s">
        <v>136</v>
      </c>
      <c r="BK187" s="152">
        <f>ROUND(I187*H187,2)</f>
        <v>0</v>
      </c>
      <c r="BL187" s="17" t="s">
        <v>199</v>
      </c>
      <c r="BM187" s="151" t="s">
        <v>211</v>
      </c>
    </row>
    <row r="188" spans="2:65" s="11" customFormat="1" ht="23" customHeight="1">
      <c r="B188" s="127"/>
      <c r="D188" s="128" t="s">
        <v>74</v>
      </c>
      <c r="E188" s="136" t="s">
        <v>212</v>
      </c>
      <c r="F188" s="136" t="s">
        <v>213</v>
      </c>
      <c r="I188" s="130"/>
      <c r="J188" s="137">
        <f>BK188</f>
        <v>0</v>
      </c>
      <c r="L188" s="127"/>
      <c r="M188" s="131"/>
      <c r="P188" s="132">
        <f>SUM(P189:P198)</f>
        <v>0</v>
      </c>
      <c r="R188" s="132">
        <f>SUM(R189:R198)</f>
        <v>2.162E-4</v>
      </c>
      <c r="T188" s="133">
        <f>SUM(T189:T198)</f>
        <v>0</v>
      </c>
      <c r="AR188" s="128" t="s">
        <v>136</v>
      </c>
      <c r="AT188" s="134" t="s">
        <v>74</v>
      </c>
      <c r="AU188" s="134" t="s">
        <v>83</v>
      </c>
      <c r="AY188" s="128" t="s">
        <v>128</v>
      </c>
      <c r="BK188" s="135">
        <f>SUM(BK189:BK198)</f>
        <v>0</v>
      </c>
    </row>
    <row r="189" spans="2:65" s="1" customFormat="1" ht="24.25" customHeight="1">
      <c r="B189" s="138"/>
      <c r="C189" s="139" t="s">
        <v>214</v>
      </c>
      <c r="D189" s="139" t="s">
        <v>131</v>
      </c>
      <c r="E189" s="140" t="s">
        <v>215</v>
      </c>
      <c r="F189" s="141" t="s">
        <v>216</v>
      </c>
      <c r="G189" s="142" t="s">
        <v>134</v>
      </c>
      <c r="H189" s="143">
        <v>1.06</v>
      </c>
      <c r="I189" s="144"/>
      <c r="J189" s="145">
        <f>ROUND(I189*H189,2)</f>
        <v>0</v>
      </c>
      <c r="K189" s="146"/>
      <c r="L189" s="32"/>
      <c r="M189" s="147" t="s">
        <v>1</v>
      </c>
      <c r="N189" s="148" t="s">
        <v>41</v>
      </c>
      <c r="P189" s="149">
        <f>O189*H189</f>
        <v>0</v>
      </c>
      <c r="Q189" s="149">
        <v>0</v>
      </c>
      <c r="R189" s="149">
        <f>Q189*H189</f>
        <v>0</v>
      </c>
      <c r="S189" s="149">
        <v>0</v>
      </c>
      <c r="T189" s="150">
        <f>S189*H189</f>
        <v>0</v>
      </c>
      <c r="AR189" s="151" t="s">
        <v>199</v>
      </c>
      <c r="AT189" s="151" t="s">
        <v>131</v>
      </c>
      <c r="AU189" s="151" t="s">
        <v>136</v>
      </c>
      <c r="AY189" s="17" t="s">
        <v>128</v>
      </c>
      <c r="BE189" s="152">
        <f>IF(N189="základná",J189,0)</f>
        <v>0</v>
      </c>
      <c r="BF189" s="152">
        <f>IF(N189="znížená",J189,0)</f>
        <v>0</v>
      </c>
      <c r="BG189" s="152">
        <f>IF(N189="zákl. prenesená",J189,0)</f>
        <v>0</v>
      </c>
      <c r="BH189" s="152">
        <f>IF(N189="zníž. prenesená",J189,0)</f>
        <v>0</v>
      </c>
      <c r="BI189" s="152">
        <f>IF(N189="nulová",J189,0)</f>
        <v>0</v>
      </c>
      <c r="BJ189" s="17" t="s">
        <v>136</v>
      </c>
      <c r="BK189" s="152">
        <f>ROUND(I189*H189,2)</f>
        <v>0</v>
      </c>
      <c r="BL189" s="17" t="s">
        <v>199</v>
      </c>
      <c r="BM189" s="151" t="s">
        <v>217</v>
      </c>
    </row>
    <row r="190" spans="2:65" s="12" customFormat="1" ht="12">
      <c r="B190" s="153"/>
      <c r="D190" s="154" t="s">
        <v>138</v>
      </c>
      <c r="E190" s="155" t="s">
        <v>1</v>
      </c>
      <c r="F190" s="156" t="s">
        <v>139</v>
      </c>
      <c r="H190" s="155" t="s">
        <v>1</v>
      </c>
      <c r="I190" s="157"/>
      <c r="L190" s="153"/>
      <c r="M190" s="158"/>
      <c r="T190" s="159"/>
      <c r="AT190" s="155" t="s">
        <v>138</v>
      </c>
      <c r="AU190" s="155" t="s">
        <v>136</v>
      </c>
      <c r="AV190" s="12" t="s">
        <v>83</v>
      </c>
      <c r="AW190" s="12" t="s">
        <v>30</v>
      </c>
      <c r="AX190" s="12" t="s">
        <v>75</v>
      </c>
      <c r="AY190" s="155" t="s">
        <v>128</v>
      </c>
    </row>
    <row r="191" spans="2:65" s="13" customFormat="1" ht="12">
      <c r="B191" s="160"/>
      <c r="D191" s="154" t="s">
        <v>138</v>
      </c>
      <c r="E191" s="161" t="s">
        <v>1</v>
      </c>
      <c r="F191" s="162" t="s">
        <v>140</v>
      </c>
      <c r="H191" s="163">
        <v>0.43</v>
      </c>
      <c r="I191" s="164"/>
      <c r="L191" s="160"/>
      <c r="M191" s="165"/>
      <c r="T191" s="166"/>
      <c r="AT191" s="161" t="s">
        <v>138</v>
      </c>
      <c r="AU191" s="161" t="s">
        <v>136</v>
      </c>
      <c r="AV191" s="13" t="s">
        <v>136</v>
      </c>
      <c r="AW191" s="13" t="s">
        <v>30</v>
      </c>
      <c r="AX191" s="13" t="s">
        <v>75</v>
      </c>
      <c r="AY191" s="161" t="s">
        <v>128</v>
      </c>
    </row>
    <row r="192" spans="2:65" s="13" customFormat="1" ht="12">
      <c r="B192" s="160"/>
      <c r="D192" s="154" t="s">
        <v>138</v>
      </c>
      <c r="E192" s="161" t="s">
        <v>1</v>
      </c>
      <c r="F192" s="162" t="s">
        <v>141</v>
      </c>
      <c r="H192" s="163">
        <v>0.21</v>
      </c>
      <c r="I192" s="164"/>
      <c r="L192" s="160"/>
      <c r="M192" s="165"/>
      <c r="T192" s="166"/>
      <c r="AT192" s="161" t="s">
        <v>138</v>
      </c>
      <c r="AU192" s="161" t="s">
        <v>136</v>
      </c>
      <c r="AV192" s="13" t="s">
        <v>136</v>
      </c>
      <c r="AW192" s="13" t="s">
        <v>30</v>
      </c>
      <c r="AX192" s="13" t="s">
        <v>75</v>
      </c>
      <c r="AY192" s="161" t="s">
        <v>128</v>
      </c>
    </row>
    <row r="193" spans="2:65" s="13" customFormat="1" ht="12">
      <c r="B193" s="160"/>
      <c r="D193" s="154" t="s">
        <v>138</v>
      </c>
      <c r="E193" s="161" t="s">
        <v>1</v>
      </c>
      <c r="F193" s="162" t="s">
        <v>142</v>
      </c>
      <c r="H193" s="163">
        <v>0.21</v>
      </c>
      <c r="I193" s="164"/>
      <c r="L193" s="160"/>
      <c r="M193" s="165"/>
      <c r="T193" s="166"/>
      <c r="AT193" s="161" t="s">
        <v>138</v>
      </c>
      <c r="AU193" s="161" t="s">
        <v>136</v>
      </c>
      <c r="AV193" s="13" t="s">
        <v>136</v>
      </c>
      <c r="AW193" s="13" t="s">
        <v>30</v>
      </c>
      <c r="AX193" s="13" t="s">
        <v>75</v>
      </c>
      <c r="AY193" s="161" t="s">
        <v>128</v>
      </c>
    </row>
    <row r="194" spans="2:65" s="13" customFormat="1" ht="12">
      <c r="B194" s="160"/>
      <c r="D194" s="154" t="s">
        <v>138</v>
      </c>
      <c r="E194" s="161" t="s">
        <v>1</v>
      </c>
      <c r="F194" s="162" t="s">
        <v>143</v>
      </c>
      <c r="H194" s="163">
        <v>0.21</v>
      </c>
      <c r="I194" s="164"/>
      <c r="L194" s="160"/>
      <c r="M194" s="165"/>
      <c r="T194" s="166"/>
      <c r="AT194" s="161" t="s">
        <v>138</v>
      </c>
      <c r="AU194" s="161" t="s">
        <v>136</v>
      </c>
      <c r="AV194" s="13" t="s">
        <v>136</v>
      </c>
      <c r="AW194" s="13" t="s">
        <v>30</v>
      </c>
      <c r="AX194" s="13" t="s">
        <v>75</v>
      </c>
      <c r="AY194" s="161" t="s">
        <v>128</v>
      </c>
    </row>
    <row r="195" spans="2:65" s="14" customFormat="1" ht="12">
      <c r="B195" s="167"/>
      <c r="D195" s="154" t="s">
        <v>138</v>
      </c>
      <c r="E195" s="168" t="s">
        <v>1</v>
      </c>
      <c r="F195" s="169" t="s">
        <v>144</v>
      </c>
      <c r="H195" s="170">
        <v>1.06</v>
      </c>
      <c r="I195" s="171"/>
      <c r="L195" s="167"/>
      <c r="M195" s="172"/>
      <c r="T195" s="173"/>
      <c r="AT195" s="168" t="s">
        <v>138</v>
      </c>
      <c r="AU195" s="168" t="s">
        <v>136</v>
      </c>
      <c r="AV195" s="14" t="s">
        <v>135</v>
      </c>
      <c r="AW195" s="14" t="s">
        <v>30</v>
      </c>
      <c r="AX195" s="14" t="s">
        <v>83</v>
      </c>
      <c r="AY195" s="168" t="s">
        <v>128</v>
      </c>
    </row>
    <row r="196" spans="2:65" s="1" customFormat="1" ht="24.25" customHeight="1">
      <c r="B196" s="138"/>
      <c r="C196" s="174" t="s">
        <v>218</v>
      </c>
      <c r="D196" s="174" t="s">
        <v>145</v>
      </c>
      <c r="E196" s="175" t="s">
        <v>219</v>
      </c>
      <c r="F196" s="176" t="s">
        <v>220</v>
      </c>
      <c r="G196" s="177" t="s">
        <v>134</v>
      </c>
      <c r="H196" s="178">
        <v>1.081</v>
      </c>
      <c r="I196" s="179"/>
      <c r="J196" s="180">
        <f>ROUND(I196*H196,2)</f>
        <v>0</v>
      </c>
      <c r="K196" s="181"/>
      <c r="L196" s="182"/>
      <c r="M196" s="183" t="s">
        <v>1</v>
      </c>
      <c r="N196" s="184" t="s">
        <v>41</v>
      </c>
      <c r="P196" s="149">
        <f>O196*H196</f>
        <v>0</v>
      </c>
      <c r="Q196" s="149">
        <v>2.0000000000000001E-4</v>
      </c>
      <c r="R196" s="149">
        <f>Q196*H196</f>
        <v>2.162E-4</v>
      </c>
      <c r="S196" s="149">
        <v>0</v>
      </c>
      <c r="T196" s="150">
        <f>S196*H196</f>
        <v>0</v>
      </c>
      <c r="AR196" s="151" t="s">
        <v>204</v>
      </c>
      <c r="AT196" s="151" t="s">
        <v>145</v>
      </c>
      <c r="AU196" s="151" t="s">
        <v>136</v>
      </c>
      <c r="AY196" s="17" t="s">
        <v>128</v>
      </c>
      <c r="BE196" s="152">
        <f>IF(N196="základná",J196,0)</f>
        <v>0</v>
      </c>
      <c r="BF196" s="152">
        <f>IF(N196="znížená",J196,0)</f>
        <v>0</v>
      </c>
      <c r="BG196" s="152">
        <f>IF(N196="zákl. prenesená",J196,0)</f>
        <v>0</v>
      </c>
      <c r="BH196" s="152">
        <f>IF(N196="zníž. prenesená",J196,0)</f>
        <v>0</v>
      </c>
      <c r="BI196" s="152">
        <f>IF(N196="nulová",J196,0)</f>
        <v>0</v>
      </c>
      <c r="BJ196" s="17" t="s">
        <v>136</v>
      </c>
      <c r="BK196" s="152">
        <f>ROUND(I196*H196,2)</f>
        <v>0</v>
      </c>
      <c r="BL196" s="17" t="s">
        <v>199</v>
      </c>
      <c r="BM196" s="151" t="s">
        <v>221</v>
      </c>
    </row>
    <row r="197" spans="2:65" s="13" customFormat="1" ht="12">
      <c r="B197" s="160"/>
      <c r="D197" s="154" t="s">
        <v>138</v>
      </c>
      <c r="F197" s="162" t="s">
        <v>222</v>
      </c>
      <c r="H197" s="163">
        <v>1.081</v>
      </c>
      <c r="I197" s="164"/>
      <c r="L197" s="160"/>
      <c r="M197" s="165"/>
      <c r="T197" s="166"/>
      <c r="AT197" s="161" t="s">
        <v>138</v>
      </c>
      <c r="AU197" s="161" t="s">
        <v>136</v>
      </c>
      <c r="AV197" s="13" t="s">
        <v>136</v>
      </c>
      <c r="AW197" s="13" t="s">
        <v>3</v>
      </c>
      <c r="AX197" s="13" t="s">
        <v>83</v>
      </c>
      <c r="AY197" s="161" t="s">
        <v>128</v>
      </c>
    </row>
    <row r="198" spans="2:65" s="1" customFormat="1" ht="24.25" customHeight="1">
      <c r="B198" s="138"/>
      <c r="C198" s="139" t="s">
        <v>223</v>
      </c>
      <c r="D198" s="139" t="s">
        <v>131</v>
      </c>
      <c r="E198" s="140" t="s">
        <v>224</v>
      </c>
      <c r="F198" s="141" t="s">
        <v>225</v>
      </c>
      <c r="G198" s="142" t="s">
        <v>210</v>
      </c>
      <c r="H198" s="144"/>
      <c r="I198" s="144"/>
      <c r="J198" s="145">
        <f>ROUND(I198*H198,2)</f>
        <v>0</v>
      </c>
      <c r="K198" s="146"/>
      <c r="L198" s="32"/>
      <c r="M198" s="147" t="s">
        <v>1</v>
      </c>
      <c r="N198" s="148" t="s">
        <v>41</v>
      </c>
      <c r="P198" s="149">
        <f>O198*H198</f>
        <v>0</v>
      </c>
      <c r="Q198" s="149">
        <v>0</v>
      </c>
      <c r="R198" s="149">
        <f>Q198*H198</f>
        <v>0</v>
      </c>
      <c r="S198" s="149">
        <v>0</v>
      </c>
      <c r="T198" s="150">
        <f>S198*H198</f>
        <v>0</v>
      </c>
      <c r="AR198" s="151" t="s">
        <v>199</v>
      </c>
      <c r="AT198" s="151" t="s">
        <v>131</v>
      </c>
      <c r="AU198" s="151" t="s">
        <v>136</v>
      </c>
      <c r="AY198" s="17" t="s">
        <v>128</v>
      </c>
      <c r="BE198" s="152">
        <f>IF(N198="základná",J198,0)</f>
        <v>0</v>
      </c>
      <c r="BF198" s="152">
        <f>IF(N198="znížená",J198,0)</f>
        <v>0</v>
      </c>
      <c r="BG198" s="152">
        <f>IF(N198="zákl. prenesená",J198,0)</f>
        <v>0</v>
      </c>
      <c r="BH198" s="152">
        <f>IF(N198="zníž. prenesená",J198,0)</f>
        <v>0</v>
      </c>
      <c r="BI198" s="152">
        <f>IF(N198="nulová",J198,0)</f>
        <v>0</v>
      </c>
      <c r="BJ198" s="17" t="s">
        <v>136</v>
      </c>
      <c r="BK198" s="152">
        <f>ROUND(I198*H198,2)</f>
        <v>0</v>
      </c>
      <c r="BL198" s="17" t="s">
        <v>199</v>
      </c>
      <c r="BM198" s="151" t="s">
        <v>226</v>
      </c>
    </row>
    <row r="199" spans="2:65" s="11" customFormat="1" ht="23" customHeight="1">
      <c r="B199" s="127"/>
      <c r="D199" s="128" t="s">
        <v>74</v>
      </c>
      <c r="E199" s="136" t="s">
        <v>227</v>
      </c>
      <c r="F199" s="136" t="s">
        <v>228</v>
      </c>
      <c r="I199" s="130"/>
      <c r="J199" s="137">
        <f>BK199</f>
        <v>0</v>
      </c>
      <c r="L199" s="127"/>
      <c r="M199" s="131"/>
      <c r="P199" s="132">
        <f>SUM(P200:P207)</f>
        <v>0</v>
      </c>
      <c r="R199" s="132">
        <f>SUM(R200:R207)</f>
        <v>0</v>
      </c>
      <c r="T199" s="133">
        <f>SUM(T200:T207)</f>
        <v>0</v>
      </c>
      <c r="AR199" s="128" t="s">
        <v>136</v>
      </c>
      <c r="AT199" s="134" t="s">
        <v>74</v>
      </c>
      <c r="AU199" s="134" t="s">
        <v>83</v>
      </c>
      <c r="AY199" s="128" t="s">
        <v>128</v>
      </c>
      <c r="BK199" s="135">
        <f>SUM(BK200:BK207)</f>
        <v>0</v>
      </c>
    </row>
    <row r="200" spans="2:65" s="1" customFormat="1" ht="24.25" customHeight="1">
      <c r="B200" s="138"/>
      <c r="C200" s="139" t="s">
        <v>199</v>
      </c>
      <c r="D200" s="139" t="s">
        <v>131</v>
      </c>
      <c r="E200" s="140" t="s">
        <v>229</v>
      </c>
      <c r="F200" s="141" t="s">
        <v>230</v>
      </c>
      <c r="G200" s="142" t="s">
        <v>231</v>
      </c>
      <c r="H200" s="143">
        <v>7</v>
      </c>
      <c r="I200" s="144"/>
      <c r="J200" s="145">
        <f>ROUND(I200*H200,2)</f>
        <v>0</v>
      </c>
      <c r="K200" s="146"/>
      <c r="L200" s="32"/>
      <c r="M200" s="147" t="s">
        <v>1</v>
      </c>
      <c r="N200" s="148" t="s">
        <v>41</v>
      </c>
      <c r="P200" s="149">
        <f>O200*H200</f>
        <v>0</v>
      </c>
      <c r="Q200" s="149">
        <v>0</v>
      </c>
      <c r="R200" s="149">
        <f>Q200*H200</f>
        <v>0</v>
      </c>
      <c r="S200" s="149">
        <v>0</v>
      </c>
      <c r="T200" s="150">
        <f>S200*H200</f>
        <v>0</v>
      </c>
      <c r="AR200" s="151" t="s">
        <v>199</v>
      </c>
      <c r="AT200" s="151" t="s">
        <v>131</v>
      </c>
      <c r="AU200" s="151" t="s">
        <v>136</v>
      </c>
      <c r="AY200" s="17" t="s">
        <v>128</v>
      </c>
      <c r="BE200" s="152">
        <f>IF(N200="základná",J200,0)</f>
        <v>0</v>
      </c>
      <c r="BF200" s="152">
        <f>IF(N200="znížená",J200,0)</f>
        <v>0</v>
      </c>
      <c r="BG200" s="152">
        <f>IF(N200="zákl. prenesená",J200,0)</f>
        <v>0</v>
      </c>
      <c r="BH200" s="152">
        <f>IF(N200="zníž. prenesená",J200,0)</f>
        <v>0</v>
      </c>
      <c r="BI200" s="152">
        <f>IF(N200="nulová",J200,0)</f>
        <v>0</v>
      </c>
      <c r="BJ200" s="17" t="s">
        <v>136</v>
      </c>
      <c r="BK200" s="152">
        <f>ROUND(I200*H200,2)</f>
        <v>0</v>
      </c>
      <c r="BL200" s="17" t="s">
        <v>199</v>
      </c>
      <c r="BM200" s="151" t="s">
        <v>232</v>
      </c>
    </row>
    <row r="201" spans="2:65" s="12" customFormat="1" ht="12">
      <c r="B201" s="153"/>
      <c r="D201" s="154" t="s">
        <v>138</v>
      </c>
      <c r="E201" s="155" t="s">
        <v>1</v>
      </c>
      <c r="F201" s="156" t="s">
        <v>233</v>
      </c>
      <c r="H201" s="155" t="s">
        <v>1</v>
      </c>
      <c r="I201" s="157"/>
      <c r="L201" s="153"/>
      <c r="M201" s="158"/>
      <c r="T201" s="159"/>
      <c r="AT201" s="155" t="s">
        <v>138</v>
      </c>
      <c r="AU201" s="155" t="s">
        <v>136</v>
      </c>
      <c r="AV201" s="12" t="s">
        <v>83</v>
      </c>
      <c r="AW201" s="12" t="s">
        <v>30</v>
      </c>
      <c r="AX201" s="12" t="s">
        <v>75</v>
      </c>
      <c r="AY201" s="155" t="s">
        <v>128</v>
      </c>
    </row>
    <row r="202" spans="2:65" s="13" customFormat="1" ht="12">
      <c r="B202" s="160"/>
      <c r="D202" s="154" t="s">
        <v>138</v>
      </c>
      <c r="E202" s="161" t="s">
        <v>1</v>
      </c>
      <c r="F202" s="162" t="s">
        <v>234</v>
      </c>
      <c r="H202" s="163">
        <v>2</v>
      </c>
      <c r="I202" s="164"/>
      <c r="L202" s="160"/>
      <c r="M202" s="165"/>
      <c r="T202" s="166"/>
      <c r="AT202" s="161" t="s">
        <v>138</v>
      </c>
      <c r="AU202" s="161" t="s">
        <v>136</v>
      </c>
      <c r="AV202" s="13" t="s">
        <v>136</v>
      </c>
      <c r="AW202" s="13" t="s">
        <v>30</v>
      </c>
      <c r="AX202" s="13" t="s">
        <v>75</v>
      </c>
      <c r="AY202" s="161" t="s">
        <v>128</v>
      </c>
    </row>
    <row r="203" spans="2:65" s="13" customFormat="1" ht="12">
      <c r="B203" s="160"/>
      <c r="D203" s="154" t="s">
        <v>138</v>
      </c>
      <c r="E203" s="161" t="s">
        <v>1</v>
      </c>
      <c r="F203" s="162" t="s">
        <v>235</v>
      </c>
      <c r="H203" s="163">
        <v>2</v>
      </c>
      <c r="I203" s="164"/>
      <c r="L203" s="160"/>
      <c r="M203" s="165"/>
      <c r="T203" s="166"/>
      <c r="AT203" s="161" t="s">
        <v>138</v>
      </c>
      <c r="AU203" s="161" t="s">
        <v>136</v>
      </c>
      <c r="AV203" s="13" t="s">
        <v>136</v>
      </c>
      <c r="AW203" s="13" t="s">
        <v>30</v>
      </c>
      <c r="AX203" s="13" t="s">
        <v>75</v>
      </c>
      <c r="AY203" s="161" t="s">
        <v>128</v>
      </c>
    </row>
    <row r="204" spans="2:65" s="13" customFormat="1" ht="12">
      <c r="B204" s="160"/>
      <c r="D204" s="154" t="s">
        <v>138</v>
      </c>
      <c r="E204" s="161" t="s">
        <v>1</v>
      </c>
      <c r="F204" s="162" t="s">
        <v>236</v>
      </c>
      <c r="H204" s="163">
        <v>2</v>
      </c>
      <c r="I204" s="164"/>
      <c r="L204" s="160"/>
      <c r="M204" s="165"/>
      <c r="T204" s="166"/>
      <c r="AT204" s="161" t="s">
        <v>138</v>
      </c>
      <c r="AU204" s="161" t="s">
        <v>136</v>
      </c>
      <c r="AV204" s="13" t="s">
        <v>136</v>
      </c>
      <c r="AW204" s="13" t="s">
        <v>30</v>
      </c>
      <c r="AX204" s="13" t="s">
        <v>75</v>
      </c>
      <c r="AY204" s="161" t="s">
        <v>128</v>
      </c>
    </row>
    <row r="205" spans="2:65" s="13" customFormat="1" ht="12">
      <c r="B205" s="160"/>
      <c r="D205" s="154" t="s">
        <v>138</v>
      </c>
      <c r="E205" s="161" t="s">
        <v>1</v>
      </c>
      <c r="F205" s="162" t="s">
        <v>237</v>
      </c>
      <c r="H205" s="163">
        <v>1</v>
      </c>
      <c r="I205" s="164"/>
      <c r="L205" s="160"/>
      <c r="M205" s="165"/>
      <c r="T205" s="166"/>
      <c r="AT205" s="161" t="s">
        <v>138</v>
      </c>
      <c r="AU205" s="161" t="s">
        <v>136</v>
      </c>
      <c r="AV205" s="13" t="s">
        <v>136</v>
      </c>
      <c r="AW205" s="13" t="s">
        <v>30</v>
      </c>
      <c r="AX205" s="13" t="s">
        <v>75</v>
      </c>
      <c r="AY205" s="161" t="s">
        <v>128</v>
      </c>
    </row>
    <row r="206" spans="2:65" s="14" customFormat="1" ht="12">
      <c r="B206" s="167"/>
      <c r="D206" s="154" t="s">
        <v>138</v>
      </c>
      <c r="E206" s="168" t="s">
        <v>1</v>
      </c>
      <c r="F206" s="169" t="s">
        <v>144</v>
      </c>
      <c r="H206" s="170">
        <v>7</v>
      </c>
      <c r="I206" s="171"/>
      <c r="L206" s="167"/>
      <c r="M206" s="172"/>
      <c r="T206" s="173"/>
      <c r="AT206" s="168" t="s">
        <v>138</v>
      </c>
      <c r="AU206" s="168" t="s">
        <v>136</v>
      </c>
      <c r="AV206" s="14" t="s">
        <v>135</v>
      </c>
      <c r="AW206" s="14" t="s">
        <v>30</v>
      </c>
      <c r="AX206" s="14" t="s">
        <v>83</v>
      </c>
      <c r="AY206" s="168" t="s">
        <v>128</v>
      </c>
    </row>
    <row r="207" spans="2:65" s="1" customFormat="1" ht="24.25" customHeight="1">
      <c r="B207" s="138"/>
      <c r="C207" s="139" t="s">
        <v>238</v>
      </c>
      <c r="D207" s="139" t="s">
        <v>131</v>
      </c>
      <c r="E207" s="140" t="s">
        <v>239</v>
      </c>
      <c r="F207" s="141" t="s">
        <v>240</v>
      </c>
      <c r="G207" s="142" t="s">
        <v>210</v>
      </c>
      <c r="H207" s="144"/>
      <c r="I207" s="144"/>
      <c r="J207" s="145">
        <f>ROUND(I207*H207,2)</f>
        <v>0</v>
      </c>
      <c r="K207" s="146"/>
      <c r="L207" s="32"/>
      <c r="M207" s="147" t="s">
        <v>1</v>
      </c>
      <c r="N207" s="148" t="s">
        <v>41</v>
      </c>
      <c r="P207" s="149">
        <f>O207*H207</f>
        <v>0</v>
      </c>
      <c r="Q207" s="149">
        <v>0</v>
      </c>
      <c r="R207" s="149">
        <f>Q207*H207</f>
        <v>0</v>
      </c>
      <c r="S207" s="149">
        <v>0</v>
      </c>
      <c r="T207" s="150">
        <f>S207*H207</f>
        <v>0</v>
      </c>
      <c r="AR207" s="151" t="s">
        <v>199</v>
      </c>
      <c r="AT207" s="151" t="s">
        <v>131</v>
      </c>
      <c r="AU207" s="151" t="s">
        <v>136</v>
      </c>
      <c r="AY207" s="17" t="s">
        <v>128</v>
      </c>
      <c r="BE207" s="152">
        <f>IF(N207="základná",J207,0)</f>
        <v>0</v>
      </c>
      <c r="BF207" s="152">
        <f>IF(N207="znížená",J207,0)</f>
        <v>0</v>
      </c>
      <c r="BG207" s="152">
        <f>IF(N207="zákl. prenesená",J207,0)</f>
        <v>0</v>
      </c>
      <c r="BH207" s="152">
        <f>IF(N207="zníž. prenesená",J207,0)</f>
        <v>0</v>
      </c>
      <c r="BI207" s="152">
        <f>IF(N207="nulová",J207,0)</f>
        <v>0</v>
      </c>
      <c r="BJ207" s="17" t="s">
        <v>136</v>
      </c>
      <c r="BK207" s="152">
        <f>ROUND(I207*H207,2)</f>
        <v>0</v>
      </c>
      <c r="BL207" s="17" t="s">
        <v>199</v>
      </c>
      <c r="BM207" s="151" t="s">
        <v>241</v>
      </c>
    </row>
    <row r="208" spans="2:65" s="11" customFormat="1" ht="23" customHeight="1">
      <c r="B208" s="127"/>
      <c r="D208" s="128" t="s">
        <v>74</v>
      </c>
      <c r="E208" s="136" t="s">
        <v>242</v>
      </c>
      <c r="F208" s="136" t="s">
        <v>243</v>
      </c>
      <c r="I208" s="130"/>
      <c r="J208" s="137">
        <f>BK208</f>
        <v>0</v>
      </c>
      <c r="L208" s="127"/>
      <c r="M208" s="131"/>
      <c r="P208" s="132">
        <f>SUM(P209:P235)</f>
        <v>0</v>
      </c>
      <c r="R208" s="132">
        <f>SUM(R209:R235)</f>
        <v>0.14482443780000001</v>
      </c>
      <c r="T208" s="133">
        <f>SUM(T209:T235)</f>
        <v>0</v>
      </c>
      <c r="AR208" s="128" t="s">
        <v>136</v>
      </c>
      <c r="AT208" s="134" t="s">
        <v>74</v>
      </c>
      <c r="AU208" s="134" t="s">
        <v>83</v>
      </c>
      <c r="AY208" s="128" t="s">
        <v>128</v>
      </c>
      <c r="BK208" s="135">
        <f>SUM(BK209:BK235)</f>
        <v>0</v>
      </c>
    </row>
    <row r="209" spans="2:65" s="1" customFormat="1" ht="24.25" customHeight="1">
      <c r="B209" s="138"/>
      <c r="C209" s="139" t="s">
        <v>244</v>
      </c>
      <c r="D209" s="139" t="s">
        <v>131</v>
      </c>
      <c r="E209" s="140" t="s">
        <v>245</v>
      </c>
      <c r="F209" s="141" t="s">
        <v>246</v>
      </c>
      <c r="G209" s="142" t="s">
        <v>247</v>
      </c>
      <c r="H209" s="143">
        <v>64</v>
      </c>
      <c r="I209" s="144"/>
      <c r="J209" s="145">
        <f>ROUND(I209*H209,2)</f>
        <v>0</v>
      </c>
      <c r="K209" s="146"/>
      <c r="L209" s="32"/>
      <c r="M209" s="147" t="s">
        <v>1</v>
      </c>
      <c r="N209" s="148" t="s">
        <v>41</v>
      </c>
      <c r="P209" s="149">
        <f>O209*H209</f>
        <v>0</v>
      </c>
      <c r="Q209" s="149">
        <v>7.2849999999999995E-5</v>
      </c>
      <c r="R209" s="149">
        <f>Q209*H209</f>
        <v>4.6623999999999997E-3</v>
      </c>
      <c r="S209" s="149">
        <v>0</v>
      </c>
      <c r="T209" s="150">
        <f>S209*H209</f>
        <v>0</v>
      </c>
      <c r="AR209" s="151" t="s">
        <v>199</v>
      </c>
      <c r="AT209" s="151" t="s">
        <v>131</v>
      </c>
      <c r="AU209" s="151" t="s">
        <v>136</v>
      </c>
      <c r="AY209" s="17" t="s">
        <v>128</v>
      </c>
      <c r="BE209" s="152">
        <f>IF(N209="základná",J209,0)</f>
        <v>0</v>
      </c>
      <c r="BF209" s="152">
        <f>IF(N209="znížená",J209,0)</f>
        <v>0</v>
      </c>
      <c r="BG209" s="152">
        <f>IF(N209="zákl. prenesená",J209,0)</f>
        <v>0</v>
      </c>
      <c r="BH209" s="152">
        <f>IF(N209="zníž. prenesená",J209,0)</f>
        <v>0</v>
      </c>
      <c r="BI209" s="152">
        <f>IF(N209="nulová",J209,0)</f>
        <v>0</v>
      </c>
      <c r="BJ209" s="17" t="s">
        <v>136</v>
      </c>
      <c r="BK209" s="152">
        <f>ROUND(I209*H209,2)</f>
        <v>0</v>
      </c>
      <c r="BL209" s="17" t="s">
        <v>199</v>
      </c>
      <c r="BM209" s="151" t="s">
        <v>248</v>
      </c>
    </row>
    <row r="210" spans="2:65" s="12" customFormat="1" ht="12">
      <c r="B210" s="153"/>
      <c r="D210" s="154" t="s">
        <v>138</v>
      </c>
      <c r="E210" s="155" t="s">
        <v>1</v>
      </c>
      <c r="F210" s="156" t="s">
        <v>249</v>
      </c>
      <c r="H210" s="155" t="s">
        <v>1</v>
      </c>
      <c r="I210" s="157"/>
      <c r="L210" s="153"/>
      <c r="M210" s="158"/>
      <c r="T210" s="159"/>
      <c r="AT210" s="155" t="s">
        <v>138</v>
      </c>
      <c r="AU210" s="155" t="s">
        <v>136</v>
      </c>
      <c r="AV210" s="12" t="s">
        <v>83</v>
      </c>
      <c r="AW210" s="12" t="s">
        <v>30</v>
      </c>
      <c r="AX210" s="12" t="s">
        <v>75</v>
      </c>
      <c r="AY210" s="155" t="s">
        <v>128</v>
      </c>
    </row>
    <row r="211" spans="2:65" s="13" customFormat="1" ht="12">
      <c r="B211" s="160"/>
      <c r="D211" s="154" t="s">
        <v>138</v>
      </c>
      <c r="E211" s="161" t="s">
        <v>1</v>
      </c>
      <c r="F211" s="162" t="s">
        <v>250</v>
      </c>
      <c r="H211" s="163">
        <v>16</v>
      </c>
      <c r="I211" s="164"/>
      <c r="L211" s="160"/>
      <c r="M211" s="165"/>
      <c r="T211" s="166"/>
      <c r="AT211" s="161" t="s">
        <v>138</v>
      </c>
      <c r="AU211" s="161" t="s">
        <v>136</v>
      </c>
      <c r="AV211" s="13" t="s">
        <v>136</v>
      </c>
      <c r="AW211" s="13" t="s">
        <v>30</v>
      </c>
      <c r="AX211" s="13" t="s">
        <v>75</v>
      </c>
      <c r="AY211" s="161" t="s">
        <v>128</v>
      </c>
    </row>
    <row r="212" spans="2:65" s="13" customFormat="1" ht="12">
      <c r="B212" s="160"/>
      <c r="D212" s="154" t="s">
        <v>138</v>
      </c>
      <c r="E212" s="161" t="s">
        <v>1</v>
      </c>
      <c r="F212" s="162" t="s">
        <v>251</v>
      </c>
      <c r="H212" s="163">
        <v>16</v>
      </c>
      <c r="I212" s="164"/>
      <c r="L212" s="160"/>
      <c r="M212" s="165"/>
      <c r="T212" s="166"/>
      <c r="AT212" s="161" t="s">
        <v>138</v>
      </c>
      <c r="AU212" s="161" t="s">
        <v>136</v>
      </c>
      <c r="AV212" s="13" t="s">
        <v>136</v>
      </c>
      <c r="AW212" s="13" t="s">
        <v>30</v>
      </c>
      <c r="AX212" s="13" t="s">
        <v>75</v>
      </c>
      <c r="AY212" s="161" t="s">
        <v>128</v>
      </c>
    </row>
    <row r="213" spans="2:65" s="13" customFormat="1" ht="12">
      <c r="B213" s="160"/>
      <c r="D213" s="154" t="s">
        <v>138</v>
      </c>
      <c r="E213" s="161" t="s">
        <v>1</v>
      </c>
      <c r="F213" s="162" t="s">
        <v>252</v>
      </c>
      <c r="H213" s="163">
        <v>16</v>
      </c>
      <c r="I213" s="164"/>
      <c r="L213" s="160"/>
      <c r="M213" s="165"/>
      <c r="T213" s="166"/>
      <c r="AT213" s="161" t="s">
        <v>138</v>
      </c>
      <c r="AU213" s="161" t="s">
        <v>136</v>
      </c>
      <c r="AV213" s="13" t="s">
        <v>136</v>
      </c>
      <c r="AW213" s="13" t="s">
        <v>30</v>
      </c>
      <c r="AX213" s="13" t="s">
        <v>75</v>
      </c>
      <c r="AY213" s="161" t="s">
        <v>128</v>
      </c>
    </row>
    <row r="214" spans="2:65" s="13" customFormat="1" ht="12">
      <c r="B214" s="160"/>
      <c r="D214" s="154" t="s">
        <v>138</v>
      </c>
      <c r="E214" s="161" t="s">
        <v>1</v>
      </c>
      <c r="F214" s="162" t="s">
        <v>253</v>
      </c>
      <c r="H214" s="163">
        <v>16</v>
      </c>
      <c r="I214" s="164"/>
      <c r="L214" s="160"/>
      <c r="M214" s="165"/>
      <c r="T214" s="166"/>
      <c r="AT214" s="161" t="s">
        <v>138</v>
      </c>
      <c r="AU214" s="161" t="s">
        <v>136</v>
      </c>
      <c r="AV214" s="13" t="s">
        <v>136</v>
      </c>
      <c r="AW214" s="13" t="s">
        <v>30</v>
      </c>
      <c r="AX214" s="13" t="s">
        <v>75</v>
      </c>
      <c r="AY214" s="161" t="s">
        <v>128</v>
      </c>
    </row>
    <row r="215" spans="2:65" s="14" customFormat="1" ht="12">
      <c r="B215" s="167"/>
      <c r="D215" s="154" t="s">
        <v>138</v>
      </c>
      <c r="E215" s="168" t="s">
        <v>1</v>
      </c>
      <c r="F215" s="169" t="s">
        <v>144</v>
      </c>
      <c r="H215" s="170">
        <v>64</v>
      </c>
      <c r="I215" s="171"/>
      <c r="L215" s="167"/>
      <c r="M215" s="172"/>
      <c r="T215" s="173"/>
      <c r="AT215" s="168" t="s">
        <v>138</v>
      </c>
      <c r="AU215" s="168" t="s">
        <v>136</v>
      </c>
      <c r="AV215" s="14" t="s">
        <v>135</v>
      </c>
      <c r="AW215" s="14" t="s">
        <v>30</v>
      </c>
      <c r="AX215" s="14" t="s">
        <v>83</v>
      </c>
      <c r="AY215" s="168" t="s">
        <v>128</v>
      </c>
    </row>
    <row r="216" spans="2:65" s="1" customFormat="1" ht="38" customHeight="1">
      <c r="B216" s="138"/>
      <c r="C216" s="139" t="s">
        <v>254</v>
      </c>
      <c r="D216" s="139" t="s">
        <v>131</v>
      </c>
      <c r="E216" s="140" t="s">
        <v>255</v>
      </c>
      <c r="F216" s="141" t="s">
        <v>256</v>
      </c>
      <c r="G216" s="142" t="s">
        <v>247</v>
      </c>
      <c r="H216" s="143">
        <v>397.86</v>
      </c>
      <c r="I216" s="144"/>
      <c r="J216" s="145">
        <f>ROUND(I216*H216,2)</f>
        <v>0</v>
      </c>
      <c r="K216" s="146"/>
      <c r="L216" s="32"/>
      <c r="M216" s="147" t="s">
        <v>1</v>
      </c>
      <c r="N216" s="148" t="s">
        <v>41</v>
      </c>
      <c r="P216" s="149">
        <f>O216*H216</f>
        <v>0</v>
      </c>
      <c r="Q216" s="149">
        <v>6.0730000000000003E-5</v>
      </c>
      <c r="R216" s="149">
        <f>Q216*H216</f>
        <v>2.4162037800000001E-2</v>
      </c>
      <c r="S216" s="149">
        <v>0</v>
      </c>
      <c r="T216" s="150">
        <f>S216*H216</f>
        <v>0</v>
      </c>
      <c r="AR216" s="151" t="s">
        <v>199</v>
      </c>
      <c r="AT216" s="151" t="s">
        <v>131</v>
      </c>
      <c r="AU216" s="151" t="s">
        <v>136</v>
      </c>
      <c r="AY216" s="17" t="s">
        <v>128</v>
      </c>
      <c r="BE216" s="152">
        <f>IF(N216="základná",J216,0)</f>
        <v>0</v>
      </c>
      <c r="BF216" s="152">
        <f>IF(N216="znížená",J216,0)</f>
        <v>0</v>
      </c>
      <c r="BG216" s="152">
        <f>IF(N216="zákl. prenesená",J216,0)</f>
        <v>0</v>
      </c>
      <c r="BH216" s="152">
        <f>IF(N216="zníž. prenesená",J216,0)</f>
        <v>0</v>
      </c>
      <c r="BI216" s="152">
        <f>IF(N216="nulová",J216,0)</f>
        <v>0</v>
      </c>
      <c r="BJ216" s="17" t="s">
        <v>136</v>
      </c>
      <c r="BK216" s="152">
        <f>ROUND(I216*H216,2)</f>
        <v>0</v>
      </c>
      <c r="BL216" s="17" t="s">
        <v>199</v>
      </c>
      <c r="BM216" s="151" t="s">
        <v>257</v>
      </c>
    </row>
    <row r="217" spans="2:65" s="12" customFormat="1" ht="12">
      <c r="B217" s="153"/>
      <c r="D217" s="154" t="s">
        <v>138</v>
      </c>
      <c r="E217" s="155" t="s">
        <v>1</v>
      </c>
      <c r="F217" s="156" t="s">
        <v>258</v>
      </c>
      <c r="H217" s="155" t="s">
        <v>1</v>
      </c>
      <c r="I217" s="157"/>
      <c r="L217" s="153"/>
      <c r="M217" s="158"/>
      <c r="T217" s="159"/>
      <c r="AT217" s="155" t="s">
        <v>138</v>
      </c>
      <c r="AU217" s="155" t="s">
        <v>136</v>
      </c>
      <c r="AV217" s="12" t="s">
        <v>83</v>
      </c>
      <c r="AW217" s="12" t="s">
        <v>30</v>
      </c>
      <c r="AX217" s="12" t="s">
        <v>75</v>
      </c>
      <c r="AY217" s="155" t="s">
        <v>128</v>
      </c>
    </row>
    <row r="218" spans="2:65" s="13" customFormat="1" ht="12">
      <c r="B218" s="160"/>
      <c r="D218" s="154" t="s">
        <v>138</v>
      </c>
      <c r="E218" s="161" t="s">
        <v>1</v>
      </c>
      <c r="F218" s="162" t="s">
        <v>259</v>
      </c>
      <c r="H218" s="163">
        <v>322.56</v>
      </c>
      <c r="I218" s="164"/>
      <c r="L218" s="160"/>
      <c r="M218" s="165"/>
      <c r="T218" s="166"/>
      <c r="AT218" s="161" t="s">
        <v>138</v>
      </c>
      <c r="AU218" s="161" t="s">
        <v>136</v>
      </c>
      <c r="AV218" s="13" t="s">
        <v>136</v>
      </c>
      <c r="AW218" s="13" t="s">
        <v>30</v>
      </c>
      <c r="AX218" s="13" t="s">
        <v>75</v>
      </c>
      <c r="AY218" s="161" t="s">
        <v>128</v>
      </c>
    </row>
    <row r="219" spans="2:65" s="13" customFormat="1" ht="12">
      <c r="B219" s="160"/>
      <c r="D219" s="154" t="s">
        <v>138</v>
      </c>
      <c r="E219" s="161" t="s">
        <v>1</v>
      </c>
      <c r="F219" s="162" t="s">
        <v>260</v>
      </c>
      <c r="H219" s="163">
        <v>58.49</v>
      </c>
      <c r="I219" s="164"/>
      <c r="L219" s="160"/>
      <c r="M219" s="165"/>
      <c r="T219" s="166"/>
      <c r="AT219" s="161" t="s">
        <v>138</v>
      </c>
      <c r="AU219" s="161" t="s">
        <v>136</v>
      </c>
      <c r="AV219" s="13" t="s">
        <v>136</v>
      </c>
      <c r="AW219" s="13" t="s">
        <v>30</v>
      </c>
      <c r="AX219" s="13" t="s">
        <v>75</v>
      </c>
      <c r="AY219" s="161" t="s">
        <v>128</v>
      </c>
    </row>
    <row r="220" spans="2:65" s="15" customFormat="1" ht="12">
      <c r="B220" s="185"/>
      <c r="D220" s="154" t="s">
        <v>138</v>
      </c>
      <c r="E220" s="186" t="s">
        <v>1</v>
      </c>
      <c r="F220" s="187" t="s">
        <v>261</v>
      </c>
      <c r="H220" s="188">
        <v>381.05</v>
      </c>
      <c r="I220" s="189"/>
      <c r="L220" s="185"/>
      <c r="M220" s="190"/>
      <c r="T220" s="191"/>
      <c r="AT220" s="186" t="s">
        <v>138</v>
      </c>
      <c r="AU220" s="186" t="s">
        <v>136</v>
      </c>
      <c r="AV220" s="15" t="s">
        <v>150</v>
      </c>
      <c r="AW220" s="15" t="s">
        <v>30</v>
      </c>
      <c r="AX220" s="15" t="s">
        <v>75</v>
      </c>
      <c r="AY220" s="186" t="s">
        <v>128</v>
      </c>
    </row>
    <row r="221" spans="2:65" s="12" customFormat="1" ht="12">
      <c r="B221" s="153"/>
      <c r="D221" s="154" t="s">
        <v>138</v>
      </c>
      <c r="E221" s="155" t="s">
        <v>1</v>
      </c>
      <c r="F221" s="156" t="s">
        <v>262</v>
      </c>
      <c r="H221" s="155" t="s">
        <v>1</v>
      </c>
      <c r="I221" s="157"/>
      <c r="L221" s="153"/>
      <c r="M221" s="158"/>
      <c r="T221" s="159"/>
      <c r="AT221" s="155" t="s">
        <v>138</v>
      </c>
      <c r="AU221" s="155" t="s">
        <v>136</v>
      </c>
      <c r="AV221" s="12" t="s">
        <v>83</v>
      </c>
      <c r="AW221" s="12" t="s">
        <v>30</v>
      </c>
      <c r="AX221" s="12" t="s">
        <v>75</v>
      </c>
      <c r="AY221" s="155" t="s">
        <v>128</v>
      </c>
    </row>
    <row r="222" spans="2:65" s="13" customFormat="1" ht="12">
      <c r="B222" s="160"/>
      <c r="D222" s="154" t="s">
        <v>138</v>
      </c>
      <c r="E222" s="161" t="s">
        <v>1</v>
      </c>
      <c r="F222" s="162" t="s">
        <v>263</v>
      </c>
      <c r="H222" s="163">
        <v>16.809999999999999</v>
      </c>
      <c r="I222" s="164"/>
      <c r="L222" s="160"/>
      <c r="M222" s="165"/>
      <c r="T222" s="166"/>
      <c r="AT222" s="161" t="s">
        <v>138</v>
      </c>
      <c r="AU222" s="161" t="s">
        <v>136</v>
      </c>
      <c r="AV222" s="13" t="s">
        <v>136</v>
      </c>
      <c r="AW222" s="13" t="s">
        <v>30</v>
      </c>
      <c r="AX222" s="13" t="s">
        <v>75</v>
      </c>
      <c r="AY222" s="161" t="s">
        <v>128</v>
      </c>
    </row>
    <row r="223" spans="2:65" s="15" customFormat="1" ht="12">
      <c r="B223" s="185"/>
      <c r="D223" s="154" t="s">
        <v>138</v>
      </c>
      <c r="E223" s="186" t="s">
        <v>1</v>
      </c>
      <c r="F223" s="187" t="s">
        <v>261</v>
      </c>
      <c r="H223" s="188">
        <v>16.809999999999999</v>
      </c>
      <c r="I223" s="189"/>
      <c r="L223" s="185"/>
      <c r="M223" s="190"/>
      <c r="T223" s="191"/>
      <c r="AT223" s="186" t="s">
        <v>138</v>
      </c>
      <c r="AU223" s="186" t="s">
        <v>136</v>
      </c>
      <c r="AV223" s="15" t="s">
        <v>150</v>
      </c>
      <c r="AW223" s="15" t="s">
        <v>30</v>
      </c>
      <c r="AX223" s="15" t="s">
        <v>75</v>
      </c>
      <c r="AY223" s="186" t="s">
        <v>128</v>
      </c>
    </row>
    <row r="224" spans="2:65" s="14" customFormat="1" ht="12">
      <c r="B224" s="167"/>
      <c r="D224" s="154" t="s">
        <v>138</v>
      </c>
      <c r="E224" s="168" t="s">
        <v>1</v>
      </c>
      <c r="F224" s="169" t="s">
        <v>144</v>
      </c>
      <c r="H224" s="170">
        <v>397.86</v>
      </c>
      <c r="I224" s="171"/>
      <c r="L224" s="167"/>
      <c r="M224" s="172"/>
      <c r="T224" s="173"/>
      <c r="AT224" s="168" t="s">
        <v>138</v>
      </c>
      <c r="AU224" s="168" t="s">
        <v>136</v>
      </c>
      <c r="AV224" s="14" t="s">
        <v>135</v>
      </c>
      <c r="AW224" s="14" t="s">
        <v>30</v>
      </c>
      <c r="AX224" s="14" t="s">
        <v>83</v>
      </c>
      <c r="AY224" s="168" t="s">
        <v>128</v>
      </c>
    </row>
    <row r="225" spans="2:65" s="1" customFormat="1" ht="33" customHeight="1">
      <c r="B225" s="138"/>
      <c r="C225" s="174" t="s">
        <v>264</v>
      </c>
      <c r="D225" s="174" t="s">
        <v>145</v>
      </c>
      <c r="E225" s="175" t="s">
        <v>265</v>
      </c>
      <c r="F225" s="176" t="s">
        <v>266</v>
      </c>
      <c r="G225" s="177" t="s">
        <v>190</v>
      </c>
      <c r="H225" s="178">
        <v>0.11600000000000001</v>
      </c>
      <c r="I225" s="179"/>
      <c r="J225" s="180">
        <f>ROUND(I225*H225,2)</f>
        <v>0</v>
      </c>
      <c r="K225" s="181"/>
      <c r="L225" s="182"/>
      <c r="M225" s="183" t="s">
        <v>1</v>
      </c>
      <c r="N225" s="184" t="s">
        <v>41</v>
      </c>
      <c r="P225" s="149">
        <f>O225*H225</f>
        <v>0</v>
      </c>
      <c r="Q225" s="149">
        <v>1</v>
      </c>
      <c r="R225" s="149">
        <f>Q225*H225</f>
        <v>0.11600000000000001</v>
      </c>
      <c r="S225" s="149">
        <v>0</v>
      </c>
      <c r="T225" s="150">
        <f>S225*H225</f>
        <v>0</v>
      </c>
      <c r="AR225" s="151" t="s">
        <v>204</v>
      </c>
      <c r="AT225" s="151" t="s">
        <v>145</v>
      </c>
      <c r="AU225" s="151" t="s">
        <v>136</v>
      </c>
      <c r="AY225" s="17" t="s">
        <v>128</v>
      </c>
      <c r="BE225" s="152">
        <f>IF(N225="základná",J225,0)</f>
        <v>0</v>
      </c>
      <c r="BF225" s="152">
        <f>IF(N225="znížená",J225,0)</f>
        <v>0</v>
      </c>
      <c r="BG225" s="152">
        <f>IF(N225="zákl. prenesená",J225,0)</f>
        <v>0</v>
      </c>
      <c r="BH225" s="152">
        <f>IF(N225="zníž. prenesená",J225,0)</f>
        <v>0</v>
      </c>
      <c r="BI225" s="152">
        <f>IF(N225="nulová",J225,0)</f>
        <v>0</v>
      </c>
      <c r="BJ225" s="17" t="s">
        <v>136</v>
      </c>
      <c r="BK225" s="152">
        <f>ROUND(I225*H225,2)</f>
        <v>0</v>
      </c>
      <c r="BL225" s="17" t="s">
        <v>199</v>
      </c>
      <c r="BM225" s="151" t="s">
        <v>267</v>
      </c>
    </row>
    <row r="226" spans="2:65" s="12" customFormat="1" ht="12">
      <c r="B226" s="153"/>
      <c r="D226" s="154" t="s">
        <v>138</v>
      </c>
      <c r="E226" s="155" t="s">
        <v>1</v>
      </c>
      <c r="F226" s="156" t="s">
        <v>258</v>
      </c>
      <c r="H226" s="155" t="s">
        <v>1</v>
      </c>
      <c r="I226" s="157"/>
      <c r="L226" s="153"/>
      <c r="M226" s="158"/>
      <c r="T226" s="159"/>
      <c r="AT226" s="155" t="s">
        <v>138</v>
      </c>
      <c r="AU226" s="155" t="s">
        <v>136</v>
      </c>
      <c r="AV226" s="12" t="s">
        <v>83</v>
      </c>
      <c r="AW226" s="12" t="s">
        <v>30</v>
      </c>
      <c r="AX226" s="12" t="s">
        <v>75</v>
      </c>
      <c r="AY226" s="155" t="s">
        <v>128</v>
      </c>
    </row>
    <row r="227" spans="2:65" s="13" customFormat="1" ht="24">
      <c r="B227" s="160"/>
      <c r="D227" s="154" t="s">
        <v>138</v>
      </c>
      <c r="E227" s="161" t="s">
        <v>1</v>
      </c>
      <c r="F227" s="162" t="s">
        <v>268</v>
      </c>
      <c r="H227" s="163">
        <v>3.2000000000000001E-2</v>
      </c>
      <c r="I227" s="164"/>
      <c r="L227" s="160"/>
      <c r="M227" s="165"/>
      <c r="T227" s="166"/>
      <c r="AT227" s="161" t="s">
        <v>138</v>
      </c>
      <c r="AU227" s="161" t="s">
        <v>136</v>
      </c>
      <c r="AV227" s="13" t="s">
        <v>136</v>
      </c>
      <c r="AW227" s="13" t="s">
        <v>30</v>
      </c>
      <c r="AX227" s="13" t="s">
        <v>75</v>
      </c>
      <c r="AY227" s="161" t="s">
        <v>128</v>
      </c>
    </row>
    <row r="228" spans="2:65" s="13" customFormat="1" ht="12">
      <c r="B228" s="160"/>
      <c r="D228" s="154" t="s">
        <v>138</v>
      </c>
      <c r="E228" s="161" t="s">
        <v>1</v>
      </c>
      <c r="F228" s="162" t="s">
        <v>269</v>
      </c>
      <c r="H228" s="163">
        <v>5.8000000000000003E-2</v>
      </c>
      <c r="I228" s="164"/>
      <c r="L228" s="160"/>
      <c r="M228" s="165"/>
      <c r="T228" s="166"/>
      <c r="AT228" s="161" t="s">
        <v>138</v>
      </c>
      <c r="AU228" s="161" t="s">
        <v>136</v>
      </c>
      <c r="AV228" s="13" t="s">
        <v>136</v>
      </c>
      <c r="AW228" s="13" t="s">
        <v>30</v>
      </c>
      <c r="AX228" s="13" t="s">
        <v>75</v>
      </c>
      <c r="AY228" s="161" t="s">
        <v>128</v>
      </c>
    </row>
    <row r="229" spans="2:65" s="15" customFormat="1" ht="12">
      <c r="B229" s="185"/>
      <c r="D229" s="154" t="s">
        <v>138</v>
      </c>
      <c r="E229" s="186" t="s">
        <v>1</v>
      </c>
      <c r="F229" s="187" t="s">
        <v>261</v>
      </c>
      <c r="H229" s="188">
        <v>0.09</v>
      </c>
      <c r="I229" s="189"/>
      <c r="L229" s="185"/>
      <c r="M229" s="190"/>
      <c r="T229" s="191"/>
      <c r="AT229" s="186" t="s">
        <v>138</v>
      </c>
      <c r="AU229" s="186" t="s">
        <v>136</v>
      </c>
      <c r="AV229" s="15" t="s">
        <v>150</v>
      </c>
      <c r="AW229" s="15" t="s">
        <v>30</v>
      </c>
      <c r="AX229" s="15" t="s">
        <v>75</v>
      </c>
      <c r="AY229" s="186" t="s">
        <v>128</v>
      </c>
    </row>
    <row r="230" spans="2:65" s="12" customFormat="1" ht="12">
      <c r="B230" s="153"/>
      <c r="D230" s="154" t="s">
        <v>138</v>
      </c>
      <c r="E230" s="155" t="s">
        <v>1</v>
      </c>
      <c r="F230" s="156" t="s">
        <v>262</v>
      </c>
      <c r="H230" s="155" t="s">
        <v>1</v>
      </c>
      <c r="I230" s="157"/>
      <c r="L230" s="153"/>
      <c r="M230" s="158"/>
      <c r="T230" s="159"/>
      <c r="AT230" s="155" t="s">
        <v>138</v>
      </c>
      <c r="AU230" s="155" t="s">
        <v>136</v>
      </c>
      <c r="AV230" s="12" t="s">
        <v>83</v>
      </c>
      <c r="AW230" s="12" t="s">
        <v>30</v>
      </c>
      <c r="AX230" s="12" t="s">
        <v>75</v>
      </c>
      <c r="AY230" s="155" t="s">
        <v>128</v>
      </c>
    </row>
    <row r="231" spans="2:65" s="13" customFormat="1" ht="12">
      <c r="B231" s="160"/>
      <c r="D231" s="154" t="s">
        <v>138</v>
      </c>
      <c r="E231" s="161" t="s">
        <v>1</v>
      </c>
      <c r="F231" s="162" t="s">
        <v>270</v>
      </c>
      <c r="H231" s="163">
        <v>1.7000000000000001E-2</v>
      </c>
      <c r="I231" s="164"/>
      <c r="L231" s="160"/>
      <c r="M231" s="165"/>
      <c r="T231" s="166"/>
      <c r="AT231" s="161" t="s">
        <v>138</v>
      </c>
      <c r="AU231" s="161" t="s">
        <v>136</v>
      </c>
      <c r="AV231" s="13" t="s">
        <v>136</v>
      </c>
      <c r="AW231" s="13" t="s">
        <v>30</v>
      </c>
      <c r="AX231" s="13" t="s">
        <v>75</v>
      </c>
      <c r="AY231" s="161" t="s">
        <v>128</v>
      </c>
    </row>
    <row r="232" spans="2:65" s="15" customFormat="1" ht="12">
      <c r="B232" s="185"/>
      <c r="D232" s="154" t="s">
        <v>138</v>
      </c>
      <c r="E232" s="186" t="s">
        <v>1</v>
      </c>
      <c r="F232" s="187" t="s">
        <v>261</v>
      </c>
      <c r="H232" s="188">
        <v>1.7000000000000001E-2</v>
      </c>
      <c r="I232" s="189"/>
      <c r="L232" s="185"/>
      <c r="M232" s="190"/>
      <c r="T232" s="191"/>
      <c r="AT232" s="186" t="s">
        <v>138</v>
      </c>
      <c r="AU232" s="186" t="s">
        <v>136</v>
      </c>
      <c r="AV232" s="15" t="s">
        <v>150</v>
      </c>
      <c r="AW232" s="15" t="s">
        <v>30</v>
      </c>
      <c r="AX232" s="15" t="s">
        <v>75</v>
      </c>
      <c r="AY232" s="186" t="s">
        <v>128</v>
      </c>
    </row>
    <row r="233" spans="2:65" s="14" customFormat="1" ht="12">
      <c r="B233" s="167"/>
      <c r="D233" s="154" t="s">
        <v>138</v>
      </c>
      <c r="E233" s="168" t="s">
        <v>1</v>
      </c>
      <c r="F233" s="169" t="s">
        <v>144</v>
      </c>
      <c r="H233" s="170">
        <v>0.107</v>
      </c>
      <c r="I233" s="171"/>
      <c r="L233" s="167"/>
      <c r="M233" s="172"/>
      <c r="T233" s="173"/>
      <c r="AT233" s="168" t="s">
        <v>138</v>
      </c>
      <c r="AU233" s="168" t="s">
        <v>136</v>
      </c>
      <c r="AV233" s="14" t="s">
        <v>135</v>
      </c>
      <c r="AW233" s="14" t="s">
        <v>30</v>
      </c>
      <c r="AX233" s="14" t="s">
        <v>83</v>
      </c>
      <c r="AY233" s="168" t="s">
        <v>128</v>
      </c>
    </row>
    <row r="234" spans="2:65" s="13" customFormat="1" ht="12">
      <c r="B234" s="160"/>
      <c r="D234" s="154" t="s">
        <v>138</v>
      </c>
      <c r="F234" s="162" t="s">
        <v>271</v>
      </c>
      <c r="H234" s="163">
        <v>0.11600000000000001</v>
      </c>
      <c r="I234" s="164"/>
      <c r="L234" s="160"/>
      <c r="M234" s="165"/>
      <c r="T234" s="166"/>
      <c r="AT234" s="161" t="s">
        <v>138</v>
      </c>
      <c r="AU234" s="161" t="s">
        <v>136</v>
      </c>
      <c r="AV234" s="13" t="s">
        <v>136</v>
      </c>
      <c r="AW234" s="13" t="s">
        <v>3</v>
      </c>
      <c r="AX234" s="13" t="s">
        <v>83</v>
      </c>
      <c r="AY234" s="161" t="s">
        <v>128</v>
      </c>
    </row>
    <row r="235" spans="2:65" s="1" customFormat="1" ht="24.25" customHeight="1">
      <c r="B235" s="138"/>
      <c r="C235" s="139" t="s">
        <v>272</v>
      </c>
      <c r="D235" s="139" t="s">
        <v>131</v>
      </c>
      <c r="E235" s="140" t="s">
        <v>273</v>
      </c>
      <c r="F235" s="141" t="s">
        <v>274</v>
      </c>
      <c r="G235" s="142" t="s">
        <v>210</v>
      </c>
      <c r="H235" s="144"/>
      <c r="I235" s="144"/>
      <c r="J235" s="145">
        <f>ROUND(I235*H235,2)</f>
        <v>0</v>
      </c>
      <c r="K235" s="146"/>
      <c r="L235" s="32"/>
      <c r="M235" s="147" t="s">
        <v>1</v>
      </c>
      <c r="N235" s="148" t="s">
        <v>41</v>
      </c>
      <c r="P235" s="149">
        <f>O235*H235</f>
        <v>0</v>
      </c>
      <c r="Q235" s="149">
        <v>0</v>
      </c>
      <c r="R235" s="149">
        <f>Q235*H235</f>
        <v>0</v>
      </c>
      <c r="S235" s="149">
        <v>0</v>
      </c>
      <c r="T235" s="150">
        <f>S235*H235</f>
        <v>0</v>
      </c>
      <c r="AR235" s="151" t="s">
        <v>199</v>
      </c>
      <c r="AT235" s="151" t="s">
        <v>131</v>
      </c>
      <c r="AU235" s="151" t="s">
        <v>136</v>
      </c>
      <c r="AY235" s="17" t="s">
        <v>128</v>
      </c>
      <c r="BE235" s="152">
        <f>IF(N235="základná",J235,0)</f>
        <v>0</v>
      </c>
      <c r="BF235" s="152">
        <f>IF(N235="znížená",J235,0)</f>
        <v>0</v>
      </c>
      <c r="BG235" s="152">
        <f>IF(N235="zákl. prenesená",J235,0)</f>
        <v>0</v>
      </c>
      <c r="BH235" s="152">
        <f>IF(N235="zníž. prenesená",J235,0)</f>
        <v>0</v>
      </c>
      <c r="BI235" s="152">
        <f>IF(N235="nulová",J235,0)</f>
        <v>0</v>
      </c>
      <c r="BJ235" s="17" t="s">
        <v>136</v>
      </c>
      <c r="BK235" s="152">
        <f>ROUND(I235*H235,2)</f>
        <v>0</v>
      </c>
      <c r="BL235" s="17" t="s">
        <v>199</v>
      </c>
      <c r="BM235" s="151" t="s">
        <v>275</v>
      </c>
    </row>
    <row r="236" spans="2:65" s="11" customFormat="1" ht="23" customHeight="1">
      <c r="B236" s="127"/>
      <c r="D236" s="128" t="s">
        <v>74</v>
      </c>
      <c r="E236" s="136" t="s">
        <v>276</v>
      </c>
      <c r="F236" s="136" t="s">
        <v>277</v>
      </c>
      <c r="I236" s="130"/>
      <c r="J236" s="137">
        <f>BK236</f>
        <v>0</v>
      </c>
      <c r="L236" s="127"/>
      <c r="M236" s="131"/>
      <c r="P236" s="132">
        <f>SUM(P237:P271)</f>
        <v>0</v>
      </c>
      <c r="R236" s="132">
        <f>SUM(R237:R271)</f>
        <v>1.18937E-2</v>
      </c>
      <c r="T236" s="133">
        <f>SUM(T237:T271)</f>
        <v>0</v>
      </c>
      <c r="AR236" s="128" t="s">
        <v>136</v>
      </c>
      <c r="AT236" s="134" t="s">
        <v>74</v>
      </c>
      <c r="AU236" s="134" t="s">
        <v>83</v>
      </c>
      <c r="AY236" s="128" t="s">
        <v>128</v>
      </c>
      <c r="BK236" s="135">
        <f>SUM(BK237:BK271)</f>
        <v>0</v>
      </c>
    </row>
    <row r="237" spans="2:65" s="1" customFormat="1" ht="38" customHeight="1">
      <c r="B237" s="138"/>
      <c r="C237" s="139" t="s">
        <v>278</v>
      </c>
      <c r="D237" s="139" t="s">
        <v>131</v>
      </c>
      <c r="E237" s="140" t="s">
        <v>279</v>
      </c>
      <c r="F237" s="141" t="s">
        <v>280</v>
      </c>
      <c r="G237" s="142" t="s">
        <v>153</v>
      </c>
      <c r="H237" s="143">
        <v>3</v>
      </c>
      <c r="I237" s="144"/>
      <c r="J237" s="145">
        <f>ROUND(I237*H237,2)</f>
        <v>0</v>
      </c>
      <c r="K237" s="146"/>
      <c r="L237" s="32"/>
      <c r="M237" s="147" t="s">
        <v>1</v>
      </c>
      <c r="N237" s="148" t="s">
        <v>41</v>
      </c>
      <c r="P237" s="149">
        <f>O237*H237</f>
        <v>0</v>
      </c>
      <c r="Q237" s="149">
        <v>1.16E-4</v>
      </c>
      <c r="R237" s="149">
        <f>Q237*H237</f>
        <v>3.48E-4</v>
      </c>
      <c r="S237" s="149">
        <v>0</v>
      </c>
      <c r="T237" s="150">
        <f>S237*H237</f>
        <v>0</v>
      </c>
      <c r="AR237" s="151" t="s">
        <v>199</v>
      </c>
      <c r="AT237" s="151" t="s">
        <v>131</v>
      </c>
      <c r="AU237" s="151" t="s">
        <v>136</v>
      </c>
      <c r="AY237" s="17" t="s">
        <v>128</v>
      </c>
      <c r="BE237" s="152">
        <f>IF(N237="základná",J237,0)</f>
        <v>0</v>
      </c>
      <c r="BF237" s="152">
        <f>IF(N237="znížená",J237,0)</f>
        <v>0</v>
      </c>
      <c r="BG237" s="152">
        <f>IF(N237="zákl. prenesená",J237,0)</f>
        <v>0</v>
      </c>
      <c r="BH237" s="152">
        <f>IF(N237="zníž. prenesená",J237,0)</f>
        <v>0</v>
      </c>
      <c r="BI237" s="152">
        <f>IF(N237="nulová",J237,0)</f>
        <v>0</v>
      </c>
      <c r="BJ237" s="17" t="s">
        <v>136</v>
      </c>
      <c r="BK237" s="152">
        <f>ROUND(I237*H237,2)</f>
        <v>0</v>
      </c>
      <c r="BL237" s="17" t="s">
        <v>199</v>
      </c>
      <c r="BM237" s="151" t="s">
        <v>281</v>
      </c>
    </row>
    <row r="238" spans="2:65" s="12" customFormat="1" ht="12">
      <c r="B238" s="153"/>
      <c r="D238" s="154" t="s">
        <v>138</v>
      </c>
      <c r="E238" s="155" t="s">
        <v>1</v>
      </c>
      <c r="F238" s="156" t="s">
        <v>139</v>
      </c>
      <c r="H238" s="155" t="s">
        <v>1</v>
      </c>
      <c r="I238" s="157"/>
      <c r="L238" s="153"/>
      <c r="M238" s="158"/>
      <c r="T238" s="159"/>
      <c r="AT238" s="155" t="s">
        <v>138</v>
      </c>
      <c r="AU238" s="155" t="s">
        <v>136</v>
      </c>
      <c r="AV238" s="12" t="s">
        <v>83</v>
      </c>
      <c r="AW238" s="12" t="s">
        <v>30</v>
      </c>
      <c r="AX238" s="12" t="s">
        <v>75</v>
      </c>
      <c r="AY238" s="155" t="s">
        <v>128</v>
      </c>
    </row>
    <row r="239" spans="2:65" s="13" customFormat="1" ht="12">
      <c r="B239" s="160"/>
      <c r="D239" s="154" t="s">
        <v>138</v>
      </c>
      <c r="E239" s="161" t="s">
        <v>1</v>
      </c>
      <c r="F239" s="162" t="s">
        <v>282</v>
      </c>
      <c r="H239" s="163">
        <v>0</v>
      </c>
      <c r="I239" s="164"/>
      <c r="L239" s="160"/>
      <c r="M239" s="165"/>
      <c r="T239" s="166"/>
      <c r="AT239" s="161" t="s">
        <v>138</v>
      </c>
      <c r="AU239" s="161" t="s">
        <v>136</v>
      </c>
      <c r="AV239" s="13" t="s">
        <v>136</v>
      </c>
      <c r="AW239" s="13" t="s">
        <v>30</v>
      </c>
      <c r="AX239" s="13" t="s">
        <v>75</v>
      </c>
      <c r="AY239" s="161" t="s">
        <v>128</v>
      </c>
    </row>
    <row r="240" spans="2:65" s="13" customFormat="1" ht="12">
      <c r="B240" s="160"/>
      <c r="D240" s="154" t="s">
        <v>138</v>
      </c>
      <c r="E240" s="161" t="s">
        <v>1</v>
      </c>
      <c r="F240" s="162" t="s">
        <v>283</v>
      </c>
      <c r="H240" s="163">
        <v>1</v>
      </c>
      <c r="I240" s="164"/>
      <c r="L240" s="160"/>
      <c r="M240" s="165"/>
      <c r="T240" s="166"/>
      <c r="AT240" s="161" t="s">
        <v>138</v>
      </c>
      <c r="AU240" s="161" t="s">
        <v>136</v>
      </c>
      <c r="AV240" s="13" t="s">
        <v>136</v>
      </c>
      <c r="AW240" s="13" t="s">
        <v>30</v>
      </c>
      <c r="AX240" s="13" t="s">
        <v>75</v>
      </c>
      <c r="AY240" s="161" t="s">
        <v>128</v>
      </c>
    </row>
    <row r="241" spans="2:65" s="13" customFormat="1" ht="12">
      <c r="B241" s="160"/>
      <c r="D241" s="154" t="s">
        <v>138</v>
      </c>
      <c r="E241" s="161" t="s">
        <v>1</v>
      </c>
      <c r="F241" s="162" t="s">
        <v>284</v>
      </c>
      <c r="H241" s="163">
        <v>1</v>
      </c>
      <c r="I241" s="164"/>
      <c r="L241" s="160"/>
      <c r="M241" s="165"/>
      <c r="T241" s="166"/>
      <c r="AT241" s="161" t="s">
        <v>138</v>
      </c>
      <c r="AU241" s="161" t="s">
        <v>136</v>
      </c>
      <c r="AV241" s="13" t="s">
        <v>136</v>
      </c>
      <c r="AW241" s="13" t="s">
        <v>30</v>
      </c>
      <c r="AX241" s="13" t="s">
        <v>75</v>
      </c>
      <c r="AY241" s="161" t="s">
        <v>128</v>
      </c>
    </row>
    <row r="242" spans="2:65" s="13" customFormat="1" ht="12">
      <c r="B242" s="160"/>
      <c r="D242" s="154" t="s">
        <v>138</v>
      </c>
      <c r="E242" s="161" t="s">
        <v>1</v>
      </c>
      <c r="F242" s="162" t="s">
        <v>285</v>
      </c>
      <c r="H242" s="163">
        <v>1</v>
      </c>
      <c r="I242" s="164"/>
      <c r="L242" s="160"/>
      <c r="M242" s="165"/>
      <c r="T242" s="166"/>
      <c r="AT242" s="161" t="s">
        <v>138</v>
      </c>
      <c r="AU242" s="161" t="s">
        <v>136</v>
      </c>
      <c r="AV242" s="13" t="s">
        <v>136</v>
      </c>
      <c r="AW242" s="13" t="s">
        <v>30</v>
      </c>
      <c r="AX242" s="13" t="s">
        <v>75</v>
      </c>
      <c r="AY242" s="161" t="s">
        <v>128</v>
      </c>
    </row>
    <row r="243" spans="2:65" s="14" customFormat="1" ht="12">
      <c r="B243" s="167"/>
      <c r="D243" s="154" t="s">
        <v>138</v>
      </c>
      <c r="E243" s="168" t="s">
        <v>1</v>
      </c>
      <c r="F243" s="169" t="s">
        <v>144</v>
      </c>
      <c r="H243" s="170">
        <v>3</v>
      </c>
      <c r="I243" s="171"/>
      <c r="L243" s="167"/>
      <c r="M243" s="172"/>
      <c r="T243" s="173"/>
      <c r="AT243" s="168" t="s">
        <v>138</v>
      </c>
      <c r="AU243" s="168" t="s">
        <v>136</v>
      </c>
      <c r="AV243" s="14" t="s">
        <v>135</v>
      </c>
      <c r="AW243" s="14" t="s">
        <v>30</v>
      </c>
      <c r="AX243" s="14" t="s">
        <v>83</v>
      </c>
      <c r="AY243" s="168" t="s">
        <v>128</v>
      </c>
    </row>
    <row r="244" spans="2:65" s="1" customFormat="1" ht="24.25" customHeight="1">
      <c r="B244" s="138"/>
      <c r="C244" s="174" t="s">
        <v>7</v>
      </c>
      <c r="D244" s="174" t="s">
        <v>145</v>
      </c>
      <c r="E244" s="175" t="s">
        <v>286</v>
      </c>
      <c r="F244" s="176" t="s">
        <v>287</v>
      </c>
      <c r="G244" s="177" t="s">
        <v>134</v>
      </c>
      <c r="H244" s="178">
        <v>0.77100000000000002</v>
      </c>
      <c r="I244" s="179"/>
      <c r="J244" s="180">
        <f>ROUND(I244*H244,2)</f>
        <v>0</v>
      </c>
      <c r="K244" s="181"/>
      <c r="L244" s="182"/>
      <c r="M244" s="183" t="s">
        <v>1</v>
      </c>
      <c r="N244" s="184" t="s">
        <v>41</v>
      </c>
      <c r="P244" s="149">
        <f>O244*H244</f>
        <v>0</v>
      </c>
      <c r="Q244" s="149">
        <v>5.0000000000000001E-3</v>
      </c>
      <c r="R244" s="149">
        <f>Q244*H244</f>
        <v>3.8550000000000004E-3</v>
      </c>
      <c r="S244" s="149">
        <v>0</v>
      </c>
      <c r="T244" s="150">
        <f>S244*H244</f>
        <v>0</v>
      </c>
      <c r="AR244" s="151" t="s">
        <v>204</v>
      </c>
      <c r="AT244" s="151" t="s">
        <v>145</v>
      </c>
      <c r="AU244" s="151" t="s">
        <v>136</v>
      </c>
      <c r="AY244" s="17" t="s">
        <v>128</v>
      </c>
      <c r="BE244" s="152">
        <f>IF(N244="základná",J244,0)</f>
        <v>0</v>
      </c>
      <c r="BF244" s="152">
        <f>IF(N244="znížená",J244,0)</f>
        <v>0</v>
      </c>
      <c r="BG244" s="152">
        <f>IF(N244="zákl. prenesená",J244,0)</f>
        <v>0</v>
      </c>
      <c r="BH244" s="152">
        <f>IF(N244="zníž. prenesená",J244,0)</f>
        <v>0</v>
      </c>
      <c r="BI244" s="152">
        <f>IF(N244="nulová",J244,0)</f>
        <v>0</v>
      </c>
      <c r="BJ244" s="17" t="s">
        <v>136</v>
      </c>
      <c r="BK244" s="152">
        <f>ROUND(I244*H244,2)</f>
        <v>0</v>
      </c>
      <c r="BL244" s="17" t="s">
        <v>199</v>
      </c>
      <c r="BM244" s="151" t="s">
        <v>288</v>
      </c>
    </row>
    <row r="245" spans="2:65" s="13" customFormat="1" ht="12">
      <c r="B245" s="160"/>
      <c r="D245" s="154" t="s">
        <v>138</v>
      </c>
      <c r="F245" s="162" t="s">
        <v>289</v>
      </c>
      <c r="H245" s="163">
        <v>0.77100000000000002</v>
      </c>
      <c r="I245" s="164"/>
      <c r="L245" s="160"/>
      <c r="M245" s="165"/>
      <c r="T245" s="166"/>
      <c r="AT245" s="161" t="s">
        <v>138</v>
      </c>
      <c r="AU245" s="161" t="s">
        <v>136</v>
      </c>
      <c r="AV245" s="13" t="s">
        <v>136</v>
      </c>
      <c r="AW245" s="13" t="s">
        <v>3</v>
      </c>
      <c r="AX245" s="13" t="s">
        <v>83</v>
      </c>
      <c r="AY245" s="161" t="s">
        <v>128</v>
      </c>
    </row>
    <row r="246" spans="2:65" s="1" customFormat="1" ht="16.5" customHeight="1">
      <c r="B246" s="138"/>
      <c r="C246" s="139" t="s">
        <v>290</v>
      </c>
      <c r="D246" s="139" t="s">
        <v>131</v>
      </c>
      <c r="E246" s="140" t="s">
        <v>291</v>
      </c>
      <c r="F246" s="141" t="s">
        <v>292</v>
      </c>
      <c r="G246" s="142" t="s">
        <v>153</v>
      </c>
      <c r="H246" s="143">
        <v>3.28</v>
      </c>
      <c r="I246" s="144"/>
      <c r="J246" s="145">
        <f>ROUND(I246*H246,2)</f>
        <v>0</v>
      </c>
      <c r="K246" s="146"/>
      <c r="L246" s="32"/>
      <c r="M246" s="147" t="s">
        <v>1</v>
      </c>
      <c r="N246" s="148" t="s">
        <v>41</v>
      </c>
      <c r="P246" s="149">
        <f>O246*H246</f>
        <v>0</v>
      </c>
      <c r="Q246" s="149">
        <v>4.5000000000000003E-5</v>
      </c>
      <c r="R246" s="149">
        <f>Q246*H246</f>
        <v>1.4760000000000001E-4</v>
      </c>
      <c r="S246" s="149">
        <v>0</v>
      </c>
      <c r="T246" s="150">
        <f>S246*H246</f>
        <v>0</v>
      </c>
      <c r="AR246" s="151" t="s">
        <v>199</v>
      </c>
      <c r="AT246" s="151" t="s">
        <v>131</v>
      </c>
      <c r="AU246" s="151" t="s">
        <v>136</v>
      </c>
      <c r="AY246" s="17" t="s">
        <v>128</v>
      </c>
      <c r="BE246" s="152">
        <f>IF(N246="základná",J246,0)</f>
        <v>0</v>
      </c>
      <c r="BF246" s="152">
        <f>IF(N246="znížená",J246,0)</f>
        <v>0</v>
      </c>
      <c r="BG246" s="152">
        <f>IF(N246="zákl. prenesená",J246,0)</f>
        <v>0</v>
      </c>
      <c r="BH246" s="152">
        <f>IF(N246="zníž. prenesená",J246,0)</f>
        <v>0</v>
      </c>
      <c r="BI246" s="152">
        <f>IF(N246="nulová",J246,0)</f>
        <v>0</v>
      </c>
      <c r="BJ246" s="17" t="s">
        <v>136</v>
      </c>
      <c r="BK246" s="152">
        <f>ROUND(I246*H246,2)</f>
        <v>0</v>
      </c>
      <c r="BL246" s="17" t="s">
        <v>199</v>
      </c>
      <c r="BM246" s="151" t="s">
        <v>293</v>
      </c>
    </row>
    <row r="247" spans="2:65" s="12" customFormat="1" ht="12">
      <c r="B247" s="153"/>
      <c r="D247" s="154" t="s">
        <v>138</v>
      </c>
      <c r="E247" s="155" t="s">
        <v>1</v>
      </c>
      <c r="F247" s="156" t="s">
        <v>139</v>
      </c>
      <c r="H247" s="155" t="s">
        <v>1</v>
      </c>
      <c r="I247" s="157"/>
      <c r="L247" s="153"/>
      <c r="M247" s="158"/>
      <c r="T247" s="159"/>
      <c r="AT247" s="155" t="s">
        <v>138</v>
      </c>
      <c r="AU247" s="155" t="s">
        <v>136</v>
      </c>
      <c r="AV247" s="12" t="s">
        <v>83</v>
      </c>
      <c r="AW247" s="12" t="s">
        <v>30</v>
      </c>
      <c r="AX247" s="12" t="s">
        <v>75</v>
      </c>
      <c r="AY247" s="155" t="s">
        <v>128</v>
      </c>
    </row>
    <row r="248" spans="2:65" s="13" customFormat="1" ht="12">
      <c r="B248" s="160"/>
      <c r="D248" s="154" t="s">
        <v>138</v>
      </c>
      <c r="E248" s="161" t="s">
        <v>1</v>
      </c>
      <c r="F248" s="162" t="s">
        <v>294</v>
      </c>
      <c r="H248" s="163">
        <v>0.82</v>
      </c>
      <c r="I248" s="164"/>
      <c r="L248" s="160"/>
      <c r="M248" s="165"/>
      <c r="T248" s="166"/>
      <c r="AT248" s="161" t="s">
        <v>138</v>
      </c>
      <c r="AU248" s="161" t="s">
        <v>136</v>
      </c>
      <c r="AV248" s="13" t="s">
        <v>136</v>
      </c>
      <c r="AW248" s="13" t="s">
        <v>30</v>
      </c>
      <c r="AX248" s="13" t="s">
        <v>75</v>
      </c>
      <c r="AY248" s="161" t="s">
        <v>128</v>
      </c>
    </row>
    <row r="249" spans="2:65" s="13" customFormat="1" ht="12">
      <c r="B249" s="160"/>
      <c r="D249" s="154" t="s">
        <v>138</v>
      </c>
      <c r="E249" s="161" t="s">
        <v>1</v>
      </c>
      <c r="F249" s="162" t="s">
        <v>295</v>
      </c>
      <c r="H249" s="163">
        <v>0.82</v>
      </c>
      <c r="I249" s="164"/>
      <c r="L249" s="160"/>
      <c r="M249" s="165"/>
      <c r="T249" s="166"/>
      <c r="AT249" s="161" t="s">
        <v>138</v>
      </c>
      <c r="AU249" s="161" t="s">
        <v>136</v>
      </c>
      <c r="AV249" s="13" t="s">
        <v>136</v>
      </c>
      <c r="AW249" s="13" t="s">
        <v>30</v>
      </c>
      <c r="AX249" s="13" t="s">
        <v>75</v>
      </c>
      <c r="AY249" s="161" t="s">
        <v>128</v>
      </c>
    </row>
    <row r="250" spans="2:65" s="13" customFormat="1" ht="12">
      <c r="B250" s="160"/>
      <c r="D250" s="154" t="s">
        <v>138</v>
      </c>
      <c r="E250" s="161" t="s">
        <v>1</v>
      </c>
      <c r="F250" s="162" t="s">
        <v>296</v>
      </c>
      <c r="H250" s="163">
        <v>0.82</v>
      </c>
      <c r="I250" s="164"/>
      <c r="L250" s="160"/>
      <c r="M250" s="165"/>
      <c r="T250" s="166"/>
      <c r="AT250" s="161" t="s">
        <v>138</v>
      </c>
      <c r="AU250" s="161" t="s">
        <v>136</v>
      </c>
      <c r="AV250" s="13" t="s">
        <v>136</v>
      </c>
      <c r="AW250" s="13" t="s">
        <v>30</v>
      </c>
      <c r="AX250" s="13" t="s">
        <v>75</v>
      </c>
      <c r="AY250" s="161" t="s">
        <v>128</v>
      </c>
    </row>
    <row r="251" spans="2:65" s="13" customFormat="1" ht="12">
      <c r="B251" s="160"/>
      <c r="D251" s="154" t="s">
        <v>138</v>
      </c>
      <c r="E251" s="161" t="s">
        <v>1</v>
      </c>
      <c r="F251" s="162" t="s">
        <v>297</v>
      </c>
      <c r="H251" s="163">
        <v>0.82</v>
      </c>
      <c r="I251" s="164"/>
      <c r="L251" s="160"/>
      <c r="M251" s="165"/>
      <c r="T251" s="166"/>
      <c r="AT251" s="161" t="s">
        <v>138</v>
      </c>
      <c r="AU251" s="161" t="s">
        <v>136</v>
      </c>
      <c r="AV251" s="13" t="s">
        <v>136</v>
      </c>
      <c r="AW251" s="13" t="s">
        <v>30</v>
      </c>
      <c r="AX251" s="13" t="s">
        <v>75</v>
      </c>
      <c r="AY251" s="161" t="s">
        <v>128</v>
      </c>
    </row>
    <row r="252" spans="2:65" s="14" customFormat="1" ht="12">
      <c r="B252" s="167"/>
      <c r="D252" s="154" t="s">
        <v>138</v>
      </c>
      <c r="E252" s="168" t="s">
        <v>1</v>
      </c>
      <c r="F252" s="169" t="s">
        <v>144</v>
      </c>
      <c r="H252" s="170">
        <v>3.28</v>
      </c>
      <c r="I252" s="171"/>
      <c r="L252" s="167"/>
      <c r="M252" s="172"/>
      <c r="T252" s="173"/>
      <c r="AT252" s="168" t="s">
        <v>138</v>
      </c>
      <c r="AU252" s="168" t="s">
        <v>136</v>
      </c>
      <c r="AV252" s="14" t="s">
        <v>135</v>
      </c>
      <c r="AW252" s="14" t="s">
        <v>30</v>
      </c>
      <c r="AX252" s="14" t="s">
        <v>83</v>
      </c>
      <c r="AY252" s="168" t="s">
        <v>128</v>
      </c>
    </row>
    <row r="253" spans="2:65" s="1" customFormat="1" ht="24.25" customHeight="1">
      <c r="B253" s="138"/>
      <c r="C253" s="174" t="s">
        <v>298</v>
      </c>
      <c r="D253" s="174" t="s">
        <v>145</v>
      </c>
      <c r="E253" s="175" t="s">
        <v>286</v>
      </c>
      <c r="F253" s="176" t="s">
        <v>287</v>
      </c>
      <c r="G253" s="177" t="s">
        <v>134</v>
      </c>
      <c r="H253" s="178">
        <v>0.33500000000000002</v>
      </c>
      <c r="I253" s="179"/>
      <c r="J253" s="180">
        <f>ROUND(I253*H253,2)</f>
        <v>0</v>
      </c>
      <c r="K253" s="181"/>
      <c r="L253" s="182"/>
      <c r="M253" s="183" t="s">
        <v>1</v>
      </c>
      <c r="N253" s="184" t="s">
        <v>41</v>
      </c>
      <c r="P253" s="149">
        <f>O253*H253</f>
        <v>0</v>
      </c>
      <c r="Q253" s="149">
        <v>5.0000000000000001E-3</v>
      </c>
      <c r="R253" s="149">
        <f>Q253*H253</f>
        <v>1.6750000000000001E-3</v>
      </c>
      <c r="S253" s="149">
        <v>0</v>
      </c>
      <c r="T253" s="150">
        <f>S253*H253</f>
        <v>0</v>
      </c>
      <c r="AR253" s="151" t="s">
        <v>204</v>
      </c>
      <c r="AT253" s="151" t="s">
        <v>145</v>
      </c>
      <c r="AU253" s="151" t="s">
        <v>136</v>
      </c>
      <c r="AY253" s="17" t="s">
        <v>128</v>
      </c>
      <c r="BE253" s="152">
        <f>IF(N253="základná",J253,0)</f>
        <v>0</v>
      </c>
      <c r="BF253" s="152">
        <f>IF(N253="znížená",J253,0)</f>
        <v>0</v>
      </c>
      <c r="BG253" s="152">
        <f>IF(N253="zákl. prenesená",J253,0)</f>
        <v>0</v>
      </c>
      <c r="BH253" s="152">
        <f>IF(N253="zníž. prenesená",J253,0)</f>
        <v>0</v>
      </c>
      <c r="BI253" s="152">
        <f>IF(N253="nulová",J253,0)</f>
        <v>0</v>
      </c>
      <c r="BJ253" s="17" t="s">
        <v>136</v>
      </c>
      <c r="BK253" s="152">
        <f>ROUND(I253*H253,2)</f>
        <v>0</v>
      </c>
      <c r="BL253" s="17" t="s">
        <v>199</v>
      </c>
      <c r="BM253" s="151" t="s">
        <v>299</v>
      </c>
    </row>
    <row r="254" spans="2:65" s="13" customFormat="1" ht="12">
      <c r="B254" s="160"/>
      <c r="D254" s="154" t="s">
        <v>138</v>
      </c>
      <c r="F254" s="162" t="s">
        <v>300</v>
      </c>
      <c r="H254" s="163">
        <v>0.33500000000000002</v>
      </c>
      <c r="I254" s="164"/>
      <c r="L254" s="160"/>
      <c r="M254" s="165"/>
      <c r="T254" s="166"/>
      <c r="AT254" s="161" t="s">
        <v>138</v>
      </c>
      <c r="AU254" s="161" t="s">
        <v>136</v>
      </c>
      <c r="AV254" s="13" t="s">
        <v>136</v>
      </c>
      <c r="AW254" s="13" t="s">
        <v>3</v>
      </c>
      <c r="AX254" s="13" t="s">
        <v>83</v>
      </c>
      <c r="AY254" s="161" t="s">
        <v>128</v>
      </c>
    </row>
    <row r="255" spans="2:65" s="1" customFormat="1" ht="24.25" customHeight="1">
      <c r="B255" s="138"/>
      <c r="C255" s="139" t="s">
        <v>301</v>
      </c>
      <c r="D255" s="139" t="s">
        <v>131</v>
      </c>
      <c r="E255" s="140" t="s">
        <v>302</v>
      </c>
      <c r="F255" s="141" t="s">
        <v>303</v>
      </c>
      <c r="G255" s="142" t="s">
        <v>134</v>
      </c>
      <c r="H255" s="143">
        <v>1.06</v>
      </c>
      <c r="I255" s="144"/>
      <c r="J255" s="145">
        <f>ROUND(I255*H255,2)</f>
        <v>0</v>
      </c>
      <c r="K255" s="146"/>
      <c r="L255" s="32"/>
      <c r="M255" s="147" t="s">
        <v>1</v>
      </c>
      <c r="N255" s="148" t="s">
        <v>41</v>
      </c>
      <c r="P255" s="149">
        <f>O255*H255</f>
        <v>0</v>
      </c>
      <c r="Q255" s="149">
        <v>2.9999999999999997E-4</v>
      </c>
      <c r="R255" s="149">
        <f>Q255*H255</f>
        <v>3.1799999999999998E-4</v>
      </c>
      <c r="S255" s="149">
        <v>0</v>
      </c>
      <c r="T255" s="150">
        <f>S255*H255</f>
        <v>0</v>
      </c>
      <c r="AR255" s="151" t="s">
        <v>199</v>
      </c>
      <c r="AT255" s="151" t="s">
        <v>131</v>
      </c>
      <c r="AU255" s="151" t="s">
        <v>136</v>
      </c>
      <c r="AY255" s="17" t="s">
        <v>128</v>
      </c>
      <c r="BE255" s="152">
        <f>IF(N255="základná",J255,0)</f>
        <v>0</v>
      </c>
      <c r="BF255" s="152">
        <f>IF(N255="znížená",J255,0)</f>
        <v>0</v>
      </c>
      <c r="BG255" s="152">
        <f>IF(N255="zákl. prenesená",J255,0)</f>
        <v>0</v>
      </c>
      <c r="BH255" s="152">
        <f>IF(N255="zníž. prenesená",J255,0)</f>
        <v>0</v>
      </c>
      <c r="BI255" s="152">
        <f>IF(N255="nulová",J255,0)</f>
        <v>0</v>
      </c>
      <c r="BJ255" s="17" t="s">
        <v>136</v>
      </c>
      <c r="BK255" s="152">
        <f>ROUND(I255*H255,2)</f>
        <v>0</v>
      </c>
      <c r="BL255" s="17" t="s">
        <v>199</v>
      </c>
      <c r="BM255" s="151" t="s">
        <v>304</v>
      </c>
    </row>
    <row r="256" spans="2:65" s="12" customFormat="1" ht="12">
      <c r="B256" s="153"/>
      <c r="D256" s="154" t="s">
        <v>138</v>
      </c>
      <c r="E256" s="155" t="s">
        <v>1</v>
      </c>
      <c r="F256" s="156" t="s">
        <v>139</v>
      </c>
      <c r="H256" s="155" t="s">
        <v>1</v>
      </c>
      <c r="I256" s="157"/>
      <c r="L256" s="153"/>
      <c r="M256" s="158"/>
      <c r="T256" s="159"/>
      <c r="AT256" s="155" t="s">
        <v>138</v>
      </c>
      <c r="AU256" s="155" t="s">
        <v>136</v>
      </c>
      <c r="AV256" s="12" t="s">
        <v>83</v>
      </c>
      <c r="AW256" s="12" t="s">
        <v>30</v>
      </c>
      <c r="AX256" s="12" t="s">
        <v>75</v>
      </c>
      <c r="AY256" s="155" t="s">
        <v>128</v>
      </c>
    </row>
    <row r="257" spans="2:65" s="13" customFormat="1" ht="12">
      <c r="B257" s="160"/>
      <c r="D257" s="154" t="s">
        <v>138</v>
      </c>
      <c r="E257" s="161" t="s">
        <v>1</v>
      </c>
      <c r="F257" s="162" t="s">
        <v>140</v>
      </c>
      <c r="H257" s="163">
        <v>0.43</v>
      </c>
      <c r="I257" s="164"/>
      <c r="L257" s="160"/>
      <c r="M257" s="165"/>
      <c r="T257" s="166"/>
      <c r="AT257" s="161" t="s">
        <v>138</v>
      </c>
      <c r="AU257" s="161" t="s">
        <v>136</v>
      </c>
      <c r="AV257" s="13" t="s">
        <v>136</v>
      </c>
      <c r="AW257" s="13" t="s">
        <v>30</v>
      </c>
      <c r="AX257" s="13" t="s">
        <v>75</v>
      </c>
      <c r="AY257" s="161" t="s">
        <v>128</v>
      </c>
    </row>
    <row r="258" spans="2:65" s="13" customFormat="1" ht="12">
      <c r="B258" s="160"/>
      <c r="D258" s="154" t="s">
        <v>138</v>
      </c>
      <c r="E258" s="161" t="s">
        <v>1</v>
      </c>
      <c r="F258" s="162" t="s">
        <v>141</v>
      </c>
      <c r="H258" s="163">
        <v>0.21</v>
      </c>
      <c r="I258" s="164"/>
      <c r="L258" s="160"/>
      <c r="M258" s="165"/>
      <c r="T258" s="166"/>
      <c r="AT258" s="161" t="s">
        <v>138</v>
      </c>
      <c r="AU258" s="161" t="s">
        <v>136</v>
      </c>
      <c r="AV258" s="13" t="s">
        <v>136</v>
      </c>
      <c r="AW258" s="13" t="s">
        <v>30</v>
      </c>
      <c r="AX258" s="13" t="s">
        <v>75</v>
      </c>
      <c r="AY258" s="161" t="s">
        <v>128</v>
      </c>
    </row>
    <row r="259" spans="2:65" s="13" customFormat="1" ht="12">
      <c r="B259" s="160"/>
      <c r="D259" s="154" t="s">
        <v>138</v>
      </c>
      <c r="E259" s="161" t="s">
        <v>1</v>
      </c>
      <c r="F259" s="162" t="s">
        <v>142</v>
      </c>
      <c r="H259" s="163">
        <v>0.21</v>
      </c>
      <c r="I259" s="164"/>
      <c r="L259" s="160"/>
      <c r="M259" s="165"/>
      <c r="T259" s="166"/>
      <c r="AT259" s="161" t="s">
        <v>138</v>
      </c>
      <c r="AU259" s="161" t="s">
        <v>136</v>
      </c>
      <c r="AV259" s="13" t="s">
        <v>136</v>
      </c>
      <c r="AW259" s="13" t="s">
        <v>30</v>
      </c>
      <c r="AX259" s="13" t="s">
        <v>75</v>
      </c>
      <c r="AY259" s="161" t="s">
        <v>128</v>
      </c>
    </row>
    <row r="260" spans="2:65" s="13" customFormat="1" ht="12">
      <c r="B260" s="160"/>
      <c r="D260" s="154" t="s">
        <v>138</v>
      </c>
      <c r="E260" s="161" t="s">
        <v>1</v>
      </c>
      <c r="F260" s="162" t="s">
        <v>143</v>
      </c>
      <c r="H260" s="163">
        <v>0.21</v>
      </c>
      <c r="I260" s="164"/>
      <c r="L260" s="160"/>
      <c r="M260" s="165"/>
      <c r="T260" s="166"/>
      <c r="AT260" s="161" t="s">
        <v>138</v>
      </c>
      <c r="AU260" s="161" t="s">
        <v>136</v>
      </c>
      <c r="AV260" s="13" t="s">
        <v>136</v>
      </c>
      <c r="AW260" s="13" t="s">
        <v>30</v>
      </c>
      <c r="AX260" s="13" t="s">
        <v>75</v>
      </c>
      <c r="AY260" s="161" t="s">
        <v>128</v>
      </c>
    </row>
    <row r="261" spans="2:65" s="14" customFormat="1" ht="12">
      <c r="B261" s="167"/>
      <c r="D261" s="154" t="s">
        <v>138</v>
      </c>
      <c r="E261" s="168" t="s">
        <v>1</v>
      </c>
      <c r="F261" s="169" t="s">
        <v>144</v>
      </c>
      <c r="H261" s="170">
        <v>1.06</v>
      </c>
      <c r="I261" s="171"/>
      <c r="L261" s="167"/>
      <c r="M261" s="172"/>
      <c r="T261" s="173"/>
      <c r="AT261" s="168" t="s">
        <v>138</v>
      </c>
      <c r="AU261" s="168" t="s">
        <v>136</v>
      </c>
      <c r="AV261" s="14" t="s">
        <v>135</v>
      </c>
      <c r="AW261" s="14" t="s">
        <v>30</v>
      </c>
      <c r="AX261" s="14" t="s">
        <v>83</v>
      </c>
      <c r="AY261" s="168" t="s">
        <v>128</v>
      </c>
    </row>
    <row r="262" spans="2:65" s="1" customFormat="1" ht="24.25" customHeight="1">
      <c r="B262" s="138"/>
      <c r="C262" s="174" t="s">
        <v>305</v>
      </c>
      <c r="D262" s="174" t="s">
        <v>145</v>
      </c>
      <c r="E262" s="175" t="s">
        <v>286</v>
      </c>
      <c r="F262" s="176" t="s">
        <v>287</v>
      </c>
      <c r="G262" s="177" t="s">
        <v>134</v>
      </c>
      <c r="H262" s="178">
        <v>1.0920000000000001</v>
      </c>
      <c r="I262" s="179"/>
      <c r="J262" s="180">
        <f>ROUND(I262*H262,2)</f>
        <v>0</v>
      </c>
      <c r="K262" s="181"/>
      <c r="L262" s="182"/>
      <c r="M262" s="183" t="s">
        <v>1</v>
      </c>
      <c r="N262" s="184" t="s">
        <v>41</v>
      </c>
      <c r="P262" s="149">
        <f>O262*H262</f>
        <v>0</v>
      </c>
      <c r="Q262" s="149">
        <v>5.0000000000000001E-3</v>
      </c>
      <c r="R262" s="149">
        <f>Q262*H262</f>
        <v>5.4600000000000004E-3</v>
      </c>
      <c r="S262" s="149">
        <v>0</v>
      </c>
      <c r="T262" s="150">
        <f>S262*H262</f>
        <v>0</v>
      </c>
      <c r="AR262" s="151" t="s">
        <v>204</v>
      </c>
      <c r="AT262" s="151" t="s">
        <v>145</v>
      </c>
      <c r="AU262" s="151" t="s">
        <v>136</v>
      </c>
      <c r="AY262" s="17" t="s">
        <v>128</v>
      </c>
      <c r="BE262" s="152">
        <f>IF(N262="základná",J262,0)</f>
        <v>0</v>
      </c>
      <c r="BF262" s="152">
        <f>IF(N262="znížená",J262,0)</f>
        <v>0</v>
      </c>
      <c r="BG262" s="152">
        <f>IF(N262="zákl. prenesená",J262,0)</f>
        <v>0</v>
      </c>
      <c r="BH262" s="152">
        <f>IF(N262="zníž. prenesená",J262,0)</f>
        <v>0</v>
      </c>
      <c r="BI262" s="152">
        <f>IF(N262="nulová",J262,0)</f>
        <v>0</v>
      </c>
      <c r="BJ262" s="17" t="s">
        <v>136</v>
      </c>
      <c r="BK262" s="152">
        <f>ROUND(I262*H262,2)</f>
        <v>0</v>
      </c>
      <c r="BL262" s="17" t="s">
        <v>199</v>
      </c>
      <c r="BM262" s="151" t="s">
        <v>306</v>
      </c>
    </row>
    <row r="263" spans="2:65" s="13" customFormat="1" ht="12">
      <c r="B263" s="160"/>
      <c r="D263" s="154" t="s">
        <v>138</v>
      </c>
      <c r="F263" s="162" t="s">
        <v>307</v>
      </c>
      <c r="H263" s="163">
        <v>1.0920000000000001</v>
      </c>
      <c r="I263" s="164"/>
      <c r="L263" s="160"/>
      <c r="M263" s="165"/>
      <c r="T263" s="166"/>
      <c r="AT263" s="161" t="s">
        <v>138</v>
      </c>
      <c r="AU263" s="161" t="s">
        <v>136</v>
      </c>
      <c r="AV263" s="13" t="s">
        <v>136</v>
      </c>
      <c r="AW263" s="13" t="s">
        <v>3</v>
      </c>
      <c r="AX263" s="13" t="s">
        <v>83</v>
      </c>
      <c r="AY263" s="161" t="s">
        <v>128</v>
      </c>
    </row>
    <row r="264" spans="2:65" s="1" customFormat="1" ht="24.25" customHeight="1">
      <c r="B264" s="138"/>
      <c r="C264" s="139" t="s">
        <v>308</v>
      </c>
      <c r="D264" s="139" t="s">
        <v>131</v>
      </c>
      <c r="E264" s="140" t="s">
        <v>309</v>
      </c>
      <c r="F264" s="141" t="s">
        <v>310</v>
      </c>
      <c r="G264" s="142" t="s">
        <v>134</v>
      </c>
      <c r="H264" s="143">
        <v>1.06</v>
      </c>
      <c r="I264" s="144"/>
      <c r="J264" s="145">
        <f>ROUND(I264*H264,2)</f>
        <v>0</v>
      </c>
      <c r="K264" s="146"/>
      <c r="L264" s="32"/>
      <c r="M264" s="147" t="s">
        <v>1</v>
      </c>
      <c r="N264" s="148" t="s">
        <v>41</v>
      </c>
      <c r="P264" s="149">
        <f>O264*H264</f>
        <v>0</v>
      </c>
      <c r="Q264" s="149">
        <v>8.5000000000000006E-5</v>
      </c>
      <c r="R264" s="149">
        <f>Q264*H264</f>
        <v>9.0100000000000008E-5</v>
      </c>
      <c r="S264" s="149">
        <v>0</v>
      </c>
      <c r="T264" s="150">
        <f>S264*H264</f>
        <v>0</v>
      </c>
      <c r="AR264" s="151" t="s">
        <v>199</v>
      </c>
      <c r="AT264" s="151" t="s">
        <v>131</v>
      </c>
      <c r="AU264" s="151" t="s">
        <v>136</v>
      </c>
      <c r="AY264" s="17" t="s">
        <v>128</v>
      </c>
      <c r="BE264" s="152">
        <f>IF(N264="základná",J264,0)</f>
        <v>0</v>
      </c>
      <c r="BF264" s="152">
        <f>IF(N264="znížená",J264,0)</f>
        <v>0</v>
      </c>
      <c r="BG264" s="152">
        <f>IF(N264="zákl. prenesená",J264,0)</f>
        <v>0</v>
      </c>
      <c r="BH264" s="152">
        <f>IF(N264="zníž. prenesená",J264,0)</f>
        <v>0</v>
      </c>
      <c r="BI264" s="152">
        <f>IF(N264="nulová",J264,0)</f>
        <v>0</v>
      </c>
      <c r="BJ264" s="17" t="s">
        <v>136</v>
      </c>
      <c r="BK264" s="152">
        <f>ROUND(I264*H264,2)</f>
        <v>0</v>
      </c>
      <c r="BL264" s="17" t="s">
        <v>199</v>
      </c>
      <c r="BM264" s="151" t="s">
        <v>311</v>
      </c>
    </row>
    <row r="265" spans="2:65" s="12" customFormat="1" ht="12">
      <c r="B265" s="153"/>
      <c r="D265" s="154" t="s">
        <v>138</v>
      </c>
      <c r="E265" s="155" t="s">
        <v>1</v>
      </c>
      <c r="F265" s="156" t="s">
        <v>139</v>
      </c>
      <c r="H265" s="155" t="s">
        <v>1</v>
      </c>
      <c r="I265" s="157"/>
      <c r="L265" s="153"/>
      <c r="M265" s="158"/>
      <c r="T265" s="159"/>
      <c r="AT265" s="155" t="s">
        <v>138</v>
      </c>
      <c r="AU265" s="155" t="s">
        <v>136</v>
      </c>
      <c r="AV265" s="12" t="s">
        <v>83</v>
      </c>
      <c r="AW265" s="12" t="s">
        <v>30</v>
      </c>
      <c r="AX265" s="12" t="s">
        <v>75</v>
      </c>
      <c r="AY265" s="155" t="s">
        <v>128</v>
      </c>
    </row>
    <row r="266" spans="2:65" s="13" customFormat="1" ht="12">
      <c r="B266" s="160"/>
      <c r="D266" s="154" t="s">
        <v>138</v>
      </c>
      <c r="E266" s="161" t="s">
        <v>1</v>
      </c>
      <c r="F266" s="162" t="s">
        <v>140</v>
      </c>
      <c r="H266" s="163">
        <v>0.43</v>
      </c>
      <c r="I266" s="164"/>
      <c r="L266" s="160"/>
      <c r="M266" s="165"/>
      <c r="T266" s="166"/>
      <c r="AT266" s="161" t="s">
        <v>138</v>
      </c>
      <c r="AU266" s="161" t="s">
        <v>136</v>
      </c>
      <c r="AV266" s="13" t="s">
        <v>136</v>
      </c>
      <c r="AW266" s="13" t="s">
        <v>30</v>
      </c>
      <c r="AX266" s="13" t="s">
        <v>75</v>
      </c>
      <c r="AY266" s="161" t="s">
        <v>128</v>
      </c>
    </row>
    <row r="267" spans="2:65" s="13" customFormat="1" ht="12">
      <c r="B267" s="160"/>
      <c r="D267" s="154" t="s">
        <v>138</v>
      </c>
      <c r="E267" s="161" t="s">
        <v>1</v>
      </c>
      <c r="F267" s="162" t="s">
        <v>141</v>
      </c>
      <c r="H267" s="163">
        <v>0.21</v>
      </c>
      <c r="I267" s="164"/>
      <c r="L267" s="160"/>
      <c r="M267" s="165"/>
      <c r="T267" s="166"/>
      <c r="AT267" s="161" t="s">
        <v>138</v>
      </c>
      <c r="AU267" s="161" t="s">
        <v>136</v>
      </c>
      <c r="AV267" s="13" t="s">
        <v>136</v>
      </c>
      <c r="AW267" s="13" t="s">
        <v>30</v>
      </c>
      <c r="AX267" s="13" t="s">
        <v>75</v>
      </c>
      <c r="AY267" s="161" t="s">
        <v>128</v>
      </c>
    </row>
    <row r="268" spans="2:65" s="13" customFormat="1" ht="12">
      <c r="B268" s="160"/>
      <c r="D268" s="154" t="s">
        <v>138</v>
      </c>
      <c r="E268" s="161" t="s">
        <v>1</v>
      </c>
      <c r="F268" s="162" t="s">
        <v>142</v>
      </c>
      <c r="H268" s="163">
        <v>0.21</v>
      </c>
      <c r="I268" s="164"/>
      <c r="L268" s="160"/>
      <c r="M268" s="165"/>
      <c r="T268" s="166"/>
      <c r="AT268" s="161" t="s">
        <v>138</v>
      </c>
      <c r="AU268" s="161" t="s">
        <v>136</v>
      </c>
      <c r="AV268" s="13" t="s">
        <v>136</v>
      </c>
      <c r="AW268" s="13" t="s">
        <v>30</v>
      </c>
      <c r="AX268" s="13" t="s">
        <v>75</v>
      </c>
      <c r="AY268" s="161" t="s">
        <v>128</v>
      </c>
    </row>
    <row r="269" spans="2:65" s="13" customFormat="1" ht="12">
      <c r="B269" s="160"/>
      <c r="D269" s="154" t="s">
        <v>138</v>
      </c>
      <c r="E269" s="161" t="s">
        <v>1</v>
      </c>
      <c r="F269" s="162" t="s">
        <v>143</v>
      </c>
      <c r="H269" s="163">
        <v>0.21</v>
      </c>
      <c r="I269" s="164"/>
      <c r="L269" s="160"/>
      <c r="M269" s="165"/>
      <c r="T269" s="166"/>
      <c r="AT269" s="161" t="s">
        <v>138</v>
      </c>
      <c r="AU269" s="161" t="s">
        <v>136</v>
      </c>
      <c r="AV269" s="13" t="s">
        <v>136</v>
      </c>
      <c r="AW269" s="13" t="s">
        <v>30</v>
      </c>
      <c r="AX269" s="13" t="s">
        <v>75</v>
      </c>
      <c r="AY269" s="161" t="s">
        <v>128</v>
      </c>
    </row>
    <row r="270" spans="2:65" s="14" customFormat="1" ht="12">
      <c r="B270" s="167"/>
      <c r="D270" s="154" t="s">
        <v>138</v>
      </c>
      <c r="E270" s="168" t="s">
        <v>1</v>
      </c>
      <c r="F270" s="169" t="s">
        <v>144</v>
      </c>
      <c r="H270" s="170">
        <v>1.06</v>
      </c>
      <c r="I270" s="171"/>
      <c r="L270" s="167"/>
      <c r="M270" s="172"/>
      <c r="T270" s="173"/>
      <c r="AT270" s="168" t="s">
        <v>138</v>
      </c>
      <c r="AU270" s="168" t="s">
        <v>136</v>
      </c>
      <c r="AV270" s="14" t="s">
        <v>135</v>
      </c>
      <c r="AW270" s="14" t="s">
        <v>30</v>
      </c>
      <c r="AX270" s="14" t="s">
        <v>83</v>
      </c>
      <c r="AY270" s="168" t="s">
        <v>128</v>
      </c>
    </row>
    <row r="271" spans="2:65" s="1" customFormat="1" ht="24.25" customHeight="1">
      <c r="B271" s="138"/>
      <c r="C271" s="139" t="s">
        <v>312</v>
      </c>
      <c r="D271" s="139" t="s">
        <v>131</v>
      </c>
      <c r="E271" s="140" t="s">
        <v>313</v>
      </c>
      <c r="F271" s="141" t="s">
        <v>314</v>
      </c>
      <c r="G271" s="142" t="s">
        <v>210</v>
      </c>
      <c r="H271" s="144"/>
      <c r="I271" s="144"/>
      <c r="J271" s="145">
        <f>ROUND(I271*H271,2)</f>
        <v>0</v>
      </c>
      <c r="K271" s="146"/>
      <c r="L271" s="32"/>
      <c r="M271" s="147" t="s">
        <v>1</v>
      </c>
      <c r="N271" s="148" t="s">
        <v>41</v>
      </c>
      <c r="P271" s="149">
        <f>O271*H271</f>
        <v>0</v>
      </c>
      <c r="Q271" s="149">
        <v>0</v>
      </c>
      <c r="R271" s="149">
        <f>Q271*H271</f>
        <v>0</v>
      </c>
      <c r="S271" s="149">
        <v>0</v>
      </c>
      <c r="T271" s="150">
        <f>S271*H271</f>
        <v>0</v>
      </c>
      <c r="AR271" s="151" t="s">
        <v>199</v>
      </c>
      <c r="AT271" s="151" t="s">
        <v>131</v>
      </c>
      <c r="AU271" s="151" t="s">
        <v>136</v>
      </c>
      <c r="AY271" s="17" t="s">
        <v>128</v>
      </c>
      <c r="BE271" s="152">
        <f>IF(N271="základná",J271,0)</f>
        <v>0</v>
      </c>
      <c r="BF271" s="152">
        <f>IF(N271="znížená",J271,0)</f>
        <v>0</v>
      </c>
      <c r="BG271" s="152">
        <f>IF(N271="zákl. prenesená",J271,0)</f>
        <v>0</v>
      </c>
      <c r="BH271" s="152">
        <f>IF(N271="zníž. prenesená",J271,0)</f>
        <v>0</v>
      </c>
      <c r="BI271" s="152">
        <f>IF(N271="nulová",J271,0)</f>
        <v>0</v>
      </c>
      <c r="BJ271" s="17" t="s">
        <v>136</v>
      </c>
      <c r="BK271" s="152">
        <f>ROUND(I271*H271,2)</f>
        <v>0</v>
      </c>
      <c r="BL271" s="17" t="s">
        <v>199</v>
      </c>
      <c r="BM271" s="151" t="s">
        <v>315</v>
      </c>
    </row>
    <row r="272" spans="2:65" s="11" customFormat="1" ht="23" customHeight="1">
      <c r="B272" s="127"/>
      <c r="D272" s="128" t="s">
        <v>74</v>
      </c>
      <c r="E272" s="136" t="s">
        <v>316</v>
      </c>
      <c r="F272" s="136" t="s">
        <v>317</v>
      </c>
      <c r="I272" s="130"/>
      <c r="J272" s="137">
        <f>BK272</f>
        <v>0</v>
      </c>
      <c r="L272" s="127"/>
      <c r="M272" s="131"/>
      <c r="P272" s="132">
        <f>SUM(P273:P293)</f>
        <v>0</v>
      </c>
      <c r="R272" s="132">
        <f>SUM(R273:R293)</f>
        <v>1.7564272560000004E-2</v>
      </c>
      <c r="T272" s="133">
        <f>SUM(T273:T293)</f>
        <v>0</v>
      </c>
      <c r="AR272" s="128" t="s">
        <v>136</v>
      </c>
      <c r="AT272" s="134" t="s">
        <v>74</v>
      </c>
      <c r="AU272" s="134" t="s">
        <v>83</v>
      </c>
      <c r="AY272" s="128" t="s">
        <v>128</v>
      </c>
      <c r="BK272" s="135">
        <f>SUM(BK273:BK293)</f>
        <v>0</v>
      </c>
    </row>
    <row r="273" spans="2:65" s="1" customFormat="1" ht="33" customHeight="1">
      <c r="B273" s="138"/>
      <c r="C273" s="139" t="s">
        <v>318</v>
      </c>
      <c r="D273" s="139" t="s">
        <v>131</v>
      </c>
      <c r="E273" s="140" t="s">
        <v>319</v>
      </c>
      <c r="F273" s="141" t="s">
        <v>320</v>
      </c>
      <c r="G273" s="142" t="s">
        <v>134</v>
      </c>
      <c r="H273" s="143">
        <v>19.260000000000002</v>
      </c>
      <c r="I273" s="144"/>
      <c r="J273" s="145">
        <f>ROUND(I273*H273,2)</f>
        <v>0</v>
      </c>
      <c r="K273" s="146"/>
      <c r="L273" s="32"/>
      <c r="M273" s="147" t="s">
        <v>1</v>
      </c>
      <c r="N273" s="148" t="s">
        <v>41</v>
      </c>
      <c r="P273" s="149">
        <f>O273*H273</f>
        <v>0</v>
      </c>
      <c r="Q273" s="149">
        <v>2.4252E-4</v>
      </c>
      <c r="R273" s="149">
        <f>Q273*H273</f>
        <v>4.6709352000000003E-3</v>
      </c>
      <c r="S273" s="149">
        <v>0</v>
      </c>
      <c r="T273" s="150">
        <f>S273*H273</f>
        <v>0</v>
      </c>
      <c r="AR273" s="151" t="s">
        <v>199</v>
      </c>
      <c r="AT273" s="151" t="s">
        <v>131</v>
      </c>
      <c r="AU273" s="151" t="s">
        <v>136</v>
      </c>
      <c r="AY273" s="17" t="s">
        <v>128</v>
      </c>
      <c r="BE273" s="152">
        <f>IF(N273="základná",J273,0)</f>
        <v>0</v>
      </c>
      <c r="BF273" s="152">
        <f>IF(N273="znížená",J273,0)</f>
        <v>0</v>
      </c>
      <c r="BG273" s="152">
        <f>IF(N273="zákl. prenesená",J273,0)</f>
        <v>0</v>
      </c>
      <c r="BH273" s="152">
        <f>IF(N273="zníž. prenesená",J273,0)</f>
        <v>0</v>
      </c>
      <c r="BI273" s="152">
        <f>IF(N273="nulová",J273,0)</f>
        <v>0</v>
      </c>
      <c r="BJ273" s="17" t="s">
        <v>136</v>
      </c>
      <c r="BK273" s="152">
        <f>ROUND(I273*H273,2)</f>
        <v>0</v>
      </c>
      <c r="BL273" s="17" t="s">
        <v>199</v>
      </c>
      <c r="BM273" s="151" t="s">
        <v>321</v>
      </c>
    </row>
    <row r="274" spans="2:65" s="12" customFormat="1" ht="12">
      <c r="B274" s="153"/>
      <c r="D274" s="154" t="s">
        <v>138</v>
      </c>
      <c r="E274" s="155" t="s">
        <v>1</v>
      </c>
      <c r="F274" s="156" t="s">
        <v>322</v>
      </c>
      <c r="H274" s="155" t="s">
        <v>1</v>
      </c>
      <c r="I274" s="157"/>
      <c r="L274" s="153"/>
      <c r="M274" s="158"/>
      <c r="T274" s="159"/>
      <c r="AT274" s="155" t="s">
        <v>138</v>
      </c>
      <c r="AU274" s="155" t="s">
        <v>136</v>
      </c>
      <c r="AV274" s="12" t="s">
        <v>83</v>
      </c>
      <c r="AW274" s="12" t="s">
        <v>30</v>
      </c>
      <c r="AX274" s="12" t="s">
        <v>75</v>
      </c>
      <c r="AY274" s="155" t="s">
        <v>128</v>
      </c>
    </row>
    <row r="275" spans="2:65" s="13" customFormat="1" ht="12">
      <c r="B275" s="160"/>
      <c r="D275" s="154" t="s">
        <v>138</v>
      </c>
      <c r="E275" s="161" t="s">
        <v>1</v>
      </c>
      <c r="F275" s="162" t="s">
        <v>323</v>
      </c>
      <c r="H275" s="163">
        <v>5.94</v>
      </c>
      <c r="I275" s="164"/>
      <c r="L275" s="160"/>
      <c r="M275" s="165"/>
      <c r="T275" s="166"/>
      <c r="AT275" s="161" t="s">
        <v>138</v>
      </c>
      <c r="AU275" s="161" t="s">
        <v>136</v>
      </c>
      <c r="AV275" s="13" t="s">
        <v>136</v>
      </c>
      <c r="AW275" s="13" t="s">
        <v>30</v>
      </c>
      <c r="AX275" s="13" t="s">
        <v>75</v>
      </c>
      <c r="AY275" s="161" t="s">
        <v>128</v>
      </c>
    </row>
    <row r="276" spans="2:65" s="13" customFormat="1" ht="12">
      <c r="B276" s="160"/>
      <c r="D276" s="154" t="s">
        <v>138</v>
      </c>
      <c r="E276" s="161" t="s">
        <v>1</v>
      </c>
      <c r="F276" s="162" t="s">
        <v>324</v>
      </c>
      <c r="H276" s="163">
        <v>5.94</v>
      </c>
      <c r="I276" s="164"/>
      <c r="L276" s="160"/>
      <c r="M276" s="165"/>
      <c r="T276" s="166"/>
      <c r="AT276" s="161" t="s">
        <v>138</v>
      </c>
      <c r="AU276" s="161" t="s">
        <v>136</v>
      </c>
      <c r="AV276" s="13" t="s">
        <v>136</v>
      </c>
      <c r="AW276" s="13" t="s">
        <v>30</v>
      </c>
      <c r="AX276" s="13" t="s">
        <v>75</v>
      </c>
      <c r="AY276" s="161" t="s">
        <v>128</v>
      </c>
    </row>
    <row r="277" spans="2:65" s="13" customFormat="1" ht="12">
      <c r="B277" s="160"/>
      <c r="D277" s="154" t="s">
        <v>138</v>
      </c>
      <c r="E277" s="161" t="s">
        <v>1</v>
      </c>
      <c r="F277" s="162" t="s">
        <v>325</v>
      </c>
      <c r="H277" s="163">
        <v>5.94</v>
      </c>
      <c r="I277" s="164"/>
      <c r="L277" s="160"/>
      <c r="M277" s="165"/>
      <c r="T277" s="166"/>
      <c r="AT277" s="161" t="s">
        <v>138</v>
      </c>
      <c r="AU277" s="161" t="s">
        <v>136</v>
      </c>
      <c r="AV277" s="13" t="s">
        <v>136</v>
      </c>
      <c r="AW277" s="13" t="s">
        <v>30</v>
      </c>
      <c r="AX277" s="13" t="s">
        <v>75</v>
      </c>
      <c r="AY277" s="161" t="s">
        <v>128</v>
      </c>
    </row>
    <row r="278" spans="2:65" s="13" customFormat="1" ht="12">
      <c r="B278" s="160"/>
      <c r="D278" s="154" t="s">
        <v>138</v>
      </c>
      <c r="E278" s="161" t="s">
        <v>1</v>
      </c>
      <c r="F278" s="162" t="s">
        <v>326</v>
      </c>
      <c r="H278" s="163">
        <v>1.44</v>
      </c>
      <c r="I278" s="164"/>
      <c r="L278" s="160"/>
      <c r="M278" s="165"/>
      <c r="T278" s="166"/>
      <c r="AT278" s="161" t="s">
        <v>138</v>
      </c>
      <c r="AU278" s="161" t="s">
        <v>136</v>
      </c>
      <c r="AV278" s="13" t="s">
        <v>136</v>
      </c>
      <c r="AW278" s="13" t="s">
        <v>30</v>
      </c>
      <c r="AX278" s="13" t="s">
        <v>75</v>
      </c>
      <c r="AY278" s="161" t="s">
        <v>128</v>
      </c>
    </row>
    <row r="279" spans="2:65" s="14" customFormat="1" ht="12">
      <c r="B279" s="167"/>
      <c r="D279" s="154" t="s">
        <v>138</v>
      </c>
      <c r="E279" s="168" t="s">
        <v>1</v>
      </c>
      <c r="F279" s="169" t="s">
        <v>144</v>
      </c>
      <c r="H279" s="170">
        <v>19.260000000000002</v>
      </c>
      <c r="I279" s="171"/>
      <c r="L279" s="167"/>
      <c r="M279" s="172"/>
      <c r="T279" s="173"/>
      <c r="AT279" s="168" t="s">
        <v>138</v>
      </c>
      <c r="AU279" s="168" t="s">
        <v>136</v>
      </c>
      <c r="AV279" s="14" t="s">
        <v>135</v>
      </c>
      <c r="AW279" s="14" t="s">
        <v>30</v>
      </c>
      <c r="AX279" s="14" t="s">
        <v>83</v>
      </c>
      <c r="AY279" s="168" t="s">
        <v>128</v>
      </c>
    </row>
    <row r="280" spans="2:65" s="1" customFormat="1" ht="24.25" customHeight="1">
      <c r="B280" s="138"/>
      <c r="C280" s="139" t="s">
        <v>327</v>
      </c>
      <c r="D280" s="139" t="s">
        <v>131</v>
      </c>
      <c r="E280" s="140" t="s">
        <v>328</v>
      </c>
      <c r="F280" s="141" t="s">
        <v>329</v>
      </c>
      <c r="G280" s="142" t="s">
        <v>134</v>
      </c>
      <c r="H280" s="143">
        <v>19.260000000000002</v>
      </c>
      <c r="I280" s="144"/>
      <c r="J280" s="145">
        <f>ROUND(I280*H280,2)</f>
        <v>0</v>
      </c>
      <c r="K280" s="146"/>
      <c r="L280" s="32"/>
      <c r="M280" s="147" t="s">
        <v>1</v>
      </c>
      <c r="N280" s="148" t="s">
        <v>41</v>
      </c>
      <c r="P280" s="149">
        <f>O280*H280</f>
        <v>0</v>
      </c>
      <c r="Q280" s="149">
        <v>8.1340000000000004E-5</v>
      </c>
      <c r="R280" s="149">
        <f>Q280*H280</f>
        <v>1.5666084000000003E-3</v>
      </c>
      <c r="S280" s="149">
        <v>0</v>
      </c>
      <c r="T280" s="150">
        <f>S280*H280</f>
        <v>0</v>
      </c>
      <c r="AR280" s="151" t="s">
        <v>199</v>
      </c>
      <c r="AT280" s="151" t="s">
        <v>131</v>
      </c>
      <c r="AU280" s="151" t="s">
        <v>136</v>
      </c>
      <c r="AY280" s="17" t="s">
        <v>128</v>
      </c>
      <c r="BE280" s="152">
        <f>IF(N280="základná",J280,0)</f>
        <v>0</v>
      </c>
      <c r="BF280" s="152">
        <f>IF(N280="znížená",J280,0)</f>
        <v>0</v>
      </c>
      <c r="BG280" s="152">
        <f>IF(N280="zákl. prenesená",J280,0)</f>
        <v>0</v>
      </c>
      <c r="BH280" s="152">
        <f>IF(N280="zníž. prenesená",J280,0)</f>
        <v>0</v>
      </c>
      <c r="BI280" s="152">
        <f>IF(N280="nulová",J280,0)</f>
        <v>0</v>
      </c>
      <c r="BJ280" s="17" t="s">
        <v>136</v>
      </c>
      <c r="BK280" s="152">
        <f>ROUND(I280*H280,2)</f>
        <v>0</v>
      </c>
      <c r="BL280" s="17" t="s">
        <v>199</v>
      </c>
      <c r="BM280" s="151" t="s">
        <v>330</v>
      </c>
    </row>
    <row r="281" spans="2:65" s="12" customFormat="1" ht="12">
      <c r="B281" s="153"/>
      <c r="D281" s="154" t="s">
        <v>138</v>
      </c>
      <c r="E281" s="155" t="s">
        <v>1</v>
      </c>
      <c r="F281" s="156" t="s">
        <v>322</v>
      </c>
      <c r="H281" s="155" t="s">
        <v>1</v>
      </c>
      <c r="I281" s="157"/>
      <c r="L281" s="153"/>
      <c r="M281" s="158"/>
      <c r="T281" s="159"/>
      <c r="AT281" s="155" t="s">
        <v>138</v>
      </c>
      <c r="AU281" s="155" t="s">
        <v>136</v>
      </c>
      <c r="AV281" s="12" t="s">
        <v>83</v>
      </c>
      <c r="AW281" s="12" t="s">
        <v>30</v>
      </c>
      <c r="AX281" s="12" t="s">
        <v>75</v>
      </c>
      <c r="AY281" s="155" t="s">
        <v>128</v>
      </c>
    </row>
    <row r="282" spans="2:65" s="13" customFormat="1" ht="12">
      <c r="B282" s="160"/>
      <c r="D282" s="154" t="s">
        <v>138</v>
      </c>
      <c r="E282" s="161" t="s">
        <v>1</v>
      </c>
      <c r="F282" s="162" t="s">
        <v>323</v>
      </c>
      <c r="H282" s="163">
        <v>5.94</v>
      </c>
      <c r="I282" s="164"/>
      <c r="L282" s="160"/>
      <c r="M282" s="165"/>
      <c r="T282" s="166"/>
      <c r="AT282" s="161" t="s">
        <v>138</v>
      </c>
      <c r="AU282" s="161" t="s">
        <v>136</v>
      </c>
      <c r="AV282" s="13" t="s">
        <v>136</v>
      </c>
      <c r="AW282" s="13" t="s">
        <v>30</v>
      </c>
      <c r="AX282" s="13" t="s">
        <v>75</v>
      </c>
      <c r="AY282" s="161" t="s">
        <v>128</v>
      </c>
    </row>
    <row r="283" spans="2:65" s="13" customFormat="1" ht="12">
      <c r="B283" s="160"/>
      <c r="D283" s="154" t="s">
        <v>138</v>
      </c>
      <c r="E283" s="161" t="s">
        <v>1</v>
      </c>
      <c r="F283" s="162" t="s">
        <v>324</v>
      </c>
      <c r="H283" s="163">
        <v>5.94</v>
      </c>
      <c r="I283" s="164"/>
      <c r="L283" s="160"/>
      <c r="M283" s="165"/>
      <c r="T283" s="166"/>
      <c r="AT283" s="161" t="s">
        <v>138</v>
      </c>
      <c r="AU283" s="161" t="s">
        <v>136</v>
      </c>
      <c r="AV283" s="13" t="s">
        <v>136</v>
      </c>
      <c r="AW283" s="13" t="s">
        <v>30</v>
      </c>
      <c r="AX283" s="13" t="s">
        <v>75</v>
      </c>
      <c r="AY283" s="161" t="s">
        <v>128</v>
      </c>
    </row>
    <row r="284" spans="2:65" s="13" customFormat="1" ht="12">
      <c r="B284" s="160"/>
      <c r="D284" s="154" t="s">
        <v>138</v>
      </c>
      <c r="E284" s="161" t="s">
        <v>1</v>
      </c>
      <c r="F284" s="162" t="s">
        <v>325</v>
      </c>
      <c r="H284" s="163">
        <v>5.94</v>
      </c>
      <c r="I284" s="164"/>
      <c r="L284" s="160"/>
      <c r="M284" s="165"/>
      <c r="T284" s="166"/>
      <c r="AT284" s="161" t="s">
        <v>138</v>
      </c>
      <c r="AU284" s="161" t="s">
        <v>136</v>
      </c>
      <c r="AV284" s="13" t="s">
        <v>136</v>
      </c>
      <c r="AW284" s="13" t="s">
        <v>30</v>
      </c>
      <c r="AX284" s="13" t="s">
        <v>75</v>
      </c>
      <c r="AY284" s="161" t="s">
        <v>128</v>
      </c>
    </row>
    <row r="285" spans="2:65" s="13" customFormat="1" ht="12">
      <c r="B285" s="160"/>
      <c r="D285" s="154" t="s">
        <v>138</v>
      </c>
      <c r="E285" s="161" t="s">
        <v>1</v>
      </c>
      <c r="F285" s="162" t="s">
        <v>326</v>
      </c>
      <c r="H285" s="163">
        <v>1.44</v>
      </c>
      <c r="I285" s="164"/>
      <c r="L285" s="160"/>
      <c r="M285" s="165"/>
      <c r="T285" s="166"/>
      <c r="AT285" s="161" t="s">
        <v>138</v>
      </c>
      <c r="AU285" s="161" t="s">
        <v>136</v>
      </c>
      <c r="AV285" s="13" t="s">
        <v>136</v>
      </c>
      <c r="AW285" s="13" t="s">
        <v>30</v>
      </c>
      <c r="AX285" s="13" t="s">
        <v>75</v>
      </c>
      <c r="AY285" s="161" t="s">
        <v>128</v>
      </c>
    </row>
    <row r="286" spans="2:65" s="14" customFormat="1" ht="12">
      <c r="B286" s="167"/>
      <c r="D286" s="154" t="s">
        <v>138</v>
      </c>
      <c r="E286" s="168" t="s">
        <v>1</v>
      </c>
      <c r="F286" s="169" t="s">
        <v>144</v>
      </c>
      <c r="H286" s="170">
        <v>19.260000000000002</v>
      </c>
      <c r="I286" s="171"/>
      <c r="L286" s="167"/>
      <c r="M286" s="172"/>
      <c r="T286" s="173"/>
      <c r="AT286" s="168" t="s">
        <v>138</v>
      </c>
      <c r="AU286" s="168" t="s">
        <v>136</v>
      </c>
      <c r="AV286" s="14" t="s">
        <v>135</v>
      </c>
      <c r="AW286" s="14" t="s">
        <v>30</v>
      </c>
      <c r="AX286" s="14" t="s">
        <v>83</v>
      </c>
      <c r="AY286" s="168" t="s">
        <v>128</v>
      </c>
    </row>
    <row r="287" spans="2:65" s="1" customFormat="1" ht="33" customHeight="1">
      <c r="B287" s="138"/>
      <c r="C287" s="139" t="s">
        <v>204</v>
      </c>
      <c r="D287" s="139" t="s">
        <v>131</v>
      </c>
      <c r="E287" s="140" t="s">
        <v>331</v>
      </c>
      <c r="F287" s="141" t="s">
        <v>332</v>
      </c>
      <c r="G287" s="142" t="s">
        <v>134</v>
      </c>
      <c r="H287" s="143">
        <v>23.111999999999998</v>
      </c>
      <c r="I287" s="144"/>
      <c r="J287" s="145">
        <f>ROUND(I287*H287,2)</f>
        <v>0</v>
      </c>
      <c r="K287" s="146"/>
      <c r="L287" s="32"/>
      <c r="M287" s="147" t="s">
        <v>1</v>
      </c>
      <c r="N287" s="148" t="s">
        <v>41</v>
      </c>
      <c r="P287" s="149">
        <f>O287*H287</f>
        <v>0</v>
      </c>
      <c r="Q287" s="149">
        <v>4.9008000000000005E-4</v>
      </c>
      <c r="R287" s="149">
        <f>Q287*H287</f>
        <v>1.1326728960000001E-2</v>
      </c>
      <c r="S287" s="149">
        <v>0</v>
      </c>
      <c r="T287" s="150">
        <f>S287*H287</f>
        <v>0</v>
      </c>
      <c r="AR287" s="151" t="s">
        <v>199</v>
      </c>
      <c r="AT287" s="151" t="s">
        <v>131</v>
      </c>
      <c r="AU287" s="151" t="s">
        <v>136</v>
      </c>
      <c r="AY287" s="17" t="s">
        <v>128</v>
      </c>
      <c r="BE287" s="152">
        <f>IF(N287="základná",J287,0)</f>
        <v>0</v>
      </c>
      <c r="BF287" s="152">
        <f>IF(N287="znížená",J287,0)</f>
        <v>0</v>
      </c>
      <c r="BG287" s="152">
        <f>IF(N287="zákl. prenesená",J287,0)</f>
        <v>0</v>
      </c>
      <c r="BH287" s="152">
        <f>IF(N287="zníž. prenesená",J287,0)</f>
        <v>0</v>
      </c>
      <c r="BI287" s="152">
        <f>IF(N287="nulová",J287,0)</f>
        <v>0</v>
      </c>
      <c r="BJ287" s="17" t="s">
        <v>136</v>
      </c>
      <c r="BK287" s="152">
        <f>ROUND(I287*H287,2)</f>
        <v>0</v>
      </c>
      <c r="BL287" s="17" t="s">
        <v>199</v>
      </c>
      <c r="BM287" s="151" t="s">
        <v>333</v>
      </c>
    </row>
    <row r="288" spans="2:65" s="12" customFormat="1" ht="12">
      <c r="B288" s="153"/>
      <c r="D288" s="154" t="s">
        <v>138</v>
      </c>
      <c r="E288" s="155" t="s">
        <v>1</v>
      </c>
      <c r="F288" s="156" t="s">
        <v>233</v>
      </c>
      <c r="H288" s="155" t="s">
        <v>1</v>
      </c>
      <c r="I288" s="157"/>
      <c r="L288" s="153"/>
      <c r="M288" s="158"/>
      <c r="T288" s="159"/>
      <c r="AT288" s="155" t="s">
        <v>138</v>
      </c>
      <c r="AU288" s="155" t="s">
        <v>136</v>
      </c>
      <c r="AV288" s="12" t="s">
        <v>83</v>
      </c>
      <c r="AW288" s="12" t="s">
        <v>30</v>
      </c>
      <c r="AX288" s="12" t="s">
        <v>75</v>
      </c>
      <c r="AY288" s="155" t="s">
        <v>128</v>
      </c>
    </row>
    <row r="289" spans="2:63" s="13" customFormat="1" ht="12">
      <c r="B289" s="160"/>
      <c r="D289" s="154" t="s">
        <v>138</v>
      </c>
      <c r="E289" s="161" t="s">
        <v>1</v>
      </c>
      <c r="F289" s="162" t="s">
        <v>334</v>
      </c>
      <c r="H289" s="163">
        <v>7.1280000000000001</v>
      </c>
      <c r="I289" s="164"/>
      <c r="L289" s="160"/>
      <c r="M289" s="165"/>
      <c r="T289" s="166"/>
      <c r="AT289" s="161" t="s">
        <v>138</v>
      </c>
      <c r="AU289" s="161" t="s">
        <v>136</v>
      </c>
      <c r="AV289" s="13" t="s">
        <v>136</v>
      </c>
      <c r="AW289" s="13" t="s">
        <v>30</v>
      </c>
      <c r="AX289" s="13" t="s">
        <v>75</v>
      </c>
      <c r="AY289" s="161" t="s">
        <v>128</v>
      </c>
    </row>
    <row r="290" spans="2:63" s="13" customFormat="1" ht="12">
      <c r="B290" s="160"/>
      <c r="D290" s="154" t="s">
        <v>138</v>
      </c>
      <c r="E290" s="161" t="s">
        <v>1</v>
      </c>
      <c r="F290" s="162" t="s">
        <v>335</v>
      </c>
      <c r="H290" s="163">
        <v>7.1280000000000001</v>
      </c>
      <c r="I290" s="164"/>
      <c r="L290" s="160"/>
      <c r="M290" s="165"/>
      <c r="T290" s="166"/>
      <c r="AT290" s="161" t="s">
        <v>138</v>
      </c>
      <c r="AU290" s="161" t="s">
        <v>136</v>
      </c>
      <c r="AV290" s="13" t="s">
        <v>136</v>
      </c>
      <c r="AW290" s="13" t="s">
        <v>30</v>
      </c>
      <c r="AX290" s="13" t="s">
        <v>75</v>
      </c>
      <c r="AY290" s="161" t="s">
        <v>128</v>
      </c>
    </row>
    <row r="291" spans="2:63" s="13" customFormat="1" ht="12">
      <c r="B291" s="160"/>
      <c r="D291" s="154" t="s">
        <v>138</v>
      </c>
      <c r="E291" s="161" t="s">
        <v>1</v>
      </c>
      <c r="F291" s="162" t="s">
        <v>336</v>
      </c>
      <c r="H291" s="163">
        <v>7.1280000000000001</v>
      </c>
      <c r="I291" s="164"/>
      <c r="L291" s="160"/>
      <c r="M291" s="165"/>
      <c r="T291" s="166"/>
      <c r="AT291" s="161" t="s">
        <v>138</v>
      </c>
      <c r="AU291" s="161" t="s">
        <v>136</v>
      </c>
      <c r="AV291" s="13" t="s">
        <v>136</v>
      </c>
      <c r="AW291" s="13" t="s">
        <v>30</v>
      </c>
      <c r="AX291" s="13" t="s">
        <v>75</v>
      </c>
      <c r="AY291" s="161" t="s">
        <v>128</v>
      </c>
    </row>
    <row r="292" spans="2:63" s="13" customFormat="1" ht="12">
      <c r="B292" s="160"/>
      <c r="D292" s="154" t="s">
        <v>138</v>
      </c>
      <c r="E292" s="161" t="s">
        <v>1</v>
      </c>
      <c r="F292" s="162" t="s">
        <v>337</v>
      </c>
      <c r="H292" s="163">
        <v>1.728</v>
      </c>
      <c r="I292" s="164"/>
      <c r="L292" s="160"/>
      <c r="M292" s="165"/>
      <c r="T292" s="166"/>
      <c r="AT292" s="161" t="s">
        <v>138</v>
      </c>
      <c r="AU292" s="161" t="s">
        <v>136</v>
      </c>
      <c r="AV292" s="13" t="s">
        <v>136</v>
      </c>
      <c r="AW292" s="13" t="s">
        <v>30</v>
      </c>
      <c r="AX292" s="13" t="s">
        <v>75</v>
      </c>
      <c r="AY292" s="161" t="s">
        <v>128</v>
      </c>
    </row>
    <row r="293" spans="2:63" s="14" customFormat="1" ht="12">
      <c r="B293" s="167"/>
      <c r="C293" s="211"/>
      <c r="D293" s="212" t="s">
        <v>138</v>
      </c>
      <c r="E293" s="213" t="s">
        <v>1</v>
      </c>
      <c r="F293" s="214" t="s">
        <v>144</v>
      </c>
      <c r="G293" s="211"/>
      <c r="H293" s="215">
        <v>23.111999999999998</v>
      </c>
      <c r="I293" s="216"/>
      <c r="J293" s="211"/>
      <c r="L293" s="167"/>
      <c r="M293" s="172"/>
      <c r="T293" s="173"/>
      <c r="AT293" s="168" t="s">
        <v>138</v>
      </c>
      <c r="AU293" s="168" t="s">
        <v>136</v>
      </c>
      <c r="AV293" s="14" t="s">
        <v>135</v>
      </c>
      <c r="AW293" s="14" t="s">
        <v>30</v>
      </c>
      <c r="AX293" s="14" t="s">
        <v>83</v>
      </c>
      <c r="AY293" s="168" t="s">
        <v>128</v>
      </c>
    </row>
    <row r="294" spans="2:63" s="200" customFormat="1" ht="50" customHeight="1">
      <c r="E294" s="201" t="s">
        <v>338</v>
      </c>
      <c r="F294" s="201" t="s">
        <v>339</v>
      </c>
      <c r="J294" s="199">
        <f>BK294</f>
        <v>0</v>
      </c>
      <c r="AT294" s="202" t="s">
        <v>74</v>
      </c>
      <c r="AU294" s="202" t="s">
        <v>75</v>
      </c>
      <c r="AY294" s="202" t="s">
        <v>340</v>
      </c>
      <c r="BK294" s="203">
        <f>SUM(BK295:BK299)</f>
        <v>0</v>
      </c>
    </row>
    <row r="295" spans="2:63" s="200" customFormat="1" ht="16.25" customHeight="1">
      <c r="C295" s="204" t="s">
        <v>1</v>
      </c>
      <c r="D295" s="204" t="s">
        <v>131</v>
      </c>
      <c r="E295" s="205" t="s">
        <v>1</v>
      </c>
      <c r="F295" s="206" t="s">
        <v>1</v>
      </c>
      <c r="G295" s="207" t="s">
        <v>1</v>
      </c>
      <c r="H295" s="208"/>
      <c r="I295" s="208"/>
      <c r="J295" s="203">
        <f t="shared" ref="J295:J299" si="0">BK295</f>
        <v>0</v>
      </c>
      <c r="M295" s="209" t="s">
        <v>1</v>
      </c>
      <c r="N295" s="204" t="s">
        <v>41</v>
      </c>
      <c r="AT295" s="202" t="s">
        <v>340</v>
      </c>
      <c r="AU295" s="202" t="s">
        <v>83</v>
      </c>
      <c r="AY295" s="202" t="s">
        <v>340</v>
      </c>
      <c r="BE295" s="203">
        <f>IF(N295="základná",J295,0)</f>
        <v>0</v>
      </c>
      <c r="BF295" s="203">
        <f>IF(N295="znížená",J295,0)</f>
        <v>0</v>
      </c>
      <c r="BG295" s="203">
        <f>IF(N295="zákl. prenesená",J295,0)</f>
        <v>0</v>
      </c>
      <c r="BH295" s="203">
        <f>IF(N295="zníž. prenesená",J295,0)</f>
        <v>0</v>
      </c>
      <c r="BI295" s="203">
        <f>IF(N295="nulová",J295,0)</f>
        <v>0</v>
      </c>
      <c r="BJ295" s="202" t="s">
        <v>136</v>
      </c>
      <c r="BK295" s="203">
        <f>I295*H295</f>
        <v>0</v>
      </c>
    </row>
    <row r="296" spans="2:63" s="200" customFormat="1" ht="16.25" customHeight="1">
      <c r="C296" s="204" t="s">
        <v>1</v>
      </c>
      <c r="D296" s="204" t="s">
        <v>131</v>
      </c>
      <c r="E296" s="205" t="s">
        <v>1</v>
      </c>
      <c r="F296" s="206" t="s">
        <v>1</v>
      </c>
      <c r="G296" s="207" t="s">
        <v>1</v>
      </c>
      <c r="H296" s="208"/>
      <c r="I296" s="208"/>
      <c r="J296" s="203">
        <f t="shared" si="0"/>
        <v>0</v>
      </c>
      <c r="M296" s="209" t="s">
        <v>1</v>
      </c>
      <c r="N296" s="204" t="s">
        <v>41</v>
      </c>
      <c r="AT296" s="202" t="s">
        <v>340</v>
      </c>
      <c r="AU296" s="202" t="s">
        <v>83</v>
      </c>
      <c r="AY296" s="202" t="s">
        <v>340</v>
      </c>
      <c r="BE296" s="203">
        <f>IF(N296="základná",J296,0)</f>
        <v>0</v>
      </c>
      <c r="BF296" s="203">
        <f>IF(N296="znížená",J296,0)</f>
        <v>0</v>
      </c>
      <c r="BG296" s="203">
        <f>IF(N296="zákl. prenesená",J296,0)</f>
        <v>0</v>
      </c>
      <c r="BH296" s="203">
        <f>IF(N296="zníž. prenesená",J296,0)</f>
        <v>0</v>
      </c>
      <c r="BI296" s="203">
        <f>IF(N296="nulová",J296,0)</f>
        <v>0</v>
      </c>
      <c r="BJ296" s="202" t="s">
        <v>136</v>
      </c>
      <c r="BK296" s="203">
        <f>I296*H296</f>
        <v>0</v>
      </c>
    </row>
    <row r="297" spans="2:63" s="200" customFormat="1" ht="16.25" customHeight="1">
      <c r="C297" s="204" t="s">
        <v>1</v>
      </c>
      <c r="D297" s="204" t="s">
        <v>131</v>
      </c>
      <c r="E297" s="205" t="s">
        <v>1</v>
      </c>
      <c r="F297" s="206" t="s">
        <v>1</v>
      </c>
      <c r="G297" s="207" t="s">
        <v>1</v>
      </c>
      <c r="H297" s="208"/>
      <c r="I297" s="208"/>
      <c r="J297" s="203">
        <f t="shared" si="0"/>
        <v>0</v>
      </c>
      <c r="M297" s="209" t="s">
        <v>1</v>
      </c>
      <c r="N297" s="204" t="s">
        <v>41</v>
      </c>
      <c r="AT297" s="202" t="s">
        <v>340</v>
      </c>
      <c r="AU297" s="202" t="s">
        <v>83</v>
      </c>
      <c r="AY297" s="202" t="s">
        <v>340</v>
      </c>
      <c r="BE297" s="203">
        <f>IF(N297="základná",J297,0)</f>
        <v>0</v>
      </c>
      <c r="BF297" s="203">
        <f>IF(N297="znížená",J297,0)</f>
        <v>0</v>
      </c>
      <c r="BG297" s="203">
        <f>IF(N297="zákl. prenesená",J297,0)</f>
        <v>0</v>
      </c>
      <c r="BH297" s="203">
        <f>IF(N297="zníž. prenesená",J297,0)</f>
        <v>0</v>
      </c>
      <c r="BI297" s="203">
        <f>IF(N297="nulová",J297,0)</f>
        <v>0</v>
      </c>
      <c r="BJ297" s="202" t="s">
        <v>136</v>
      </c>
      <c r="BK297" s="203">
        <f>I297*H297</f>
        <v>0</v>
      </c>
    </row>
    <row r="298" spans="2:63" s="200" customFormat="1" ht="16.25" customHeight="1">
      <c r="C298" s="204" t="s">
        <v>1</v>
      </c>
      <c r="D298" s="204" t="s">
        <v>131</v>
      </c>
      <c r="E298" s="205" t="s">
        <v>1</v>
      </c>
      <c r="F298" s="206" t="s">
        <v>1</v>
      </c>
      <c r="G298" s="207" t="s">
        <v>1</v>
      </c>
      <c r="H298" s="208"/>
      <c r="I298" s="208"/>
      <c r="J298" s="203">
        <f t="shared" si="0"/>
        <v>0</v>
      </c>
      <c r="M298" s="209" t="s">
        <v>1</v>
      </c>
      <c r="N298" s="204" t="s">
        <v>41</v>
      </c>
      <c r="AT298" s="202" t="s">
        <v>340</v>
      </c>
      <c r="AU298" s="202" t="s">
        <v>83</v>
      </c>
      <c r="AY298" s="202" t="s">
        <v>340</v>
      </c>
      <c r="BE298" s="203">
        <f>IF(N298="základná",J298,0)</f>
        <v>0</v>
      </c>
      <c r="BF298" s="203">
        <f>IF(N298="znížená",J298,0)</f>
        <v>0</v>
      </c>
      <c r="BG298" s="203">
        <f>IF(N298="zákl. prenesená",J298,0)</f>
        <v>0</v>
      </c>
      <c r="BH298" s="203">
        <f>IF(N298="zníž. prenesená",J298,0)</f>
        <v>0</v>
      </c>
      <c r="BI298" s="203">
        <f>IF(N298="nulová",J298,0)</f>
        <v>0</v>
      </c>
      <c r="BJ298" s="202" t="s">
        <v>136</v>
      </c>
      <c r="BK298" s="203">
        <f>I298*H298</f>
        <v>0</v>
      </c>
    </row>
    <row r="299" spans="2:63" s="200" customFormat="1" ht="16.25" customHeight="1">
      <c r="C299" s="204" t="s">
        <v>1</v>
      </c>
      <c r="D299" s="204" t="s">
        <v>131</v>
      </c>
      <c r="E299" s="205" t="s">
        <v>1</v>
      </c>
      <c r="F299" s="206" t="s">
        <v>1</v>
      </c>
      <c r="G299" s="207" t="s">
        <v>1</v>
      </c>
      <c r="H299" s="208"/>
      <c r="I299" s="208"/>
      <c r="J299" s="203">
        <f t="shared" si="0"/>
        <v>0</v>
      </c>
      <c r="M299" s="209" t="s">
        <v>1</v>
      </c>
      <c r="N299" s="204" t="s">
        <v>41</v>
      </c>
      <c r="AT299" s="202" t="s">
        <v>340</v>
      </c>
      <c r="AU299" s="202" t="s">
        <v>83</v>
      </c>
      <c r="AY299" s="202" t="s">
        <v>340</v>
      </c>
      <c r="BE299" s="203">
        <f>IF(N299="základná",J299,0)</f>
        <v>0</v>
      </c>
      <c r="BF299" s="203">
        <f>IF(N299="znížená",J299,0)</f>
        <v>0</v>
      </c>
      <c r="BG299" s="203">
        <f>IF(N299="zákl. prenesená",J299,0)</f>
        <v>0</v>
      </c>
      <c r="BH299" s="203">
        <f>IF(N299="zníž. prenesená",J299,0)</f>
        <v>0</v>
      </c>
      <c r="BI299" s="203">
        <f>IF(N299="nulová",J299,0)</f>
        <v>0</v>
      </c>
      <c r="BJ299" s="202" t="s">
        <v>136</v>
      </c>
      <c r="BK299" s="203">
        <f>I299*H299</f>
        <v>0</v>
      </c>
    </row>
    <row r="300" spans="2:63" s="1" customFormat="1" ht="7" customHeight="1"/>
  </sheetData>
  <autoFilter ref="C127:K299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95:D300" xr:uid="{00000000-0002-0000-0100-000000000000}">
      <formula1>"K, M"</formula1>
    </dataValidation>
    <dataValidation type="list" allowBlank="1" showInputMessage="1" showErrorMessage="1" error="Povolené sú hodnoty základná, znížená, nulová." sqref="N295:N300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36"/>
  <sheetViews>
    <sheetView showGridLines="0" workbookViewId="0">
      <selection activeCell="F12" sqref="F12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66" t="s">
        <v>5</v>
      </c>
      <c r="M2" s="267"/>
      <c r="N2" s="267"/>
      <c r="O2" s="267"/>
      <c r="P2" s="267"/>
      <c r="Q2" s="267"/>
      <c r="R2" s="267"/>
      <c r="S2" s="267"/>
      <c r="T2" s="267"/>
      <c r="U2" s="267"/>
      <c r="V2" s="267"/>
      <c r="AT2" s="17" t="s">
        <v>87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94</v>
      </c>
      <c r="L4" s="20"/>
      <c r="M4" s="90" t="s">
        <v>10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85" t="str">
        <f>'Rekapitulácia stavby'!K6</f>
        <v>Osadenie zdvíhacej plošiny, ZŠ Rajčianska 3, Bratislava</v>
      </c>
      <c r="F7" s="286"/>
      <c r="G7" s="286"/>
      <c r="H7" s="286"/>
      <c r="L7" s="20"/>
    </row>
    <row r="8" spans="2:46" s="1" customFormat="1" ht="12" customHeight="1">
      <c r="B8" s="32"/>
      <c r="D8" s="27" t="s">
        <v>95</v>
      </c>
      <c r="L8" s="32"/>
    </row>
    <row r="9" spans="2:46" s="1" customFormat="1" ht="16.5" customHeight="1">
      <c r="B9" s="32"/>
      <c r="E9" s="257" t="s">
        <v>341</v>
      </c>
      <c r="F9" s="284"/>
      <c r="G9" s="284"/>
      <c r="H9" s="284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198" t="str">
        <f>'Rekapitulácia stavby'!AN8</f>
        <v>Vyplň údaj</v>
      </c>
      <c r="L12" s="32"/>
    </row>
    <row r="13" spans="2:46" s="1" customFormat="1" ht="11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87" t="str">
        <f>'Rekapitulácia stavby'!E14</f>
        <v>Vyplň údaj</v>
      </c>
      <c r="F18" s="279"/>
      <c r="G18" s="279"/>
      <c r="H18" s="279"/>
      <c r="I18" s="27" t="s">
        <v>25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1"/>
      <c r="E27" s="283" t="s">
        <v>1</v>
      </c>
      <c r="F27" s="283"/>
      <c r="G27" s="283"/>
      <c r="H27" s="283"/>
      <c r="L27" s="91"/>
    </row>
    <row r="28" spans="2:12" s="1" customFormat="1" ht="7" customHeight="1">
      <c r="B28" s="32"/>
      <c r="L28" s="32"/>
    </row>
    <row r="29" spans="2:12" s="1" customFormat="1" ht="7" customHeight="1">
      <c r="B29" s="32"/>
      <c r="D29" s="55"/>
      <c r="E29" s="55"/>
      <c r="F29" s="55"/>
      <c r="G29" s="55"/>
      <c r="H29" s="55"/>
      <c r="I29" s="55"/>
      <c r="J29" s="55"/>
      <c r="K29" s="55"/>
      <c r="L29" s="32"/>
    </row>
    <row r="30" spans="2:12" s="1" customFormat="1" ht="25.25" customHeight="1">
      <c r="B30" s="32"/>
      <c r="D30" s="92" t="s">
        <v>35</v>
      </c>
      <c r="J30" s="68">
        <f>ROUND(J124, 2)</f>
        <v>0</v>
      </c>
      <c r="L30" s="32"/>
    </row>
    <row r="31" spans="2:12" s="1" customFormat="1" ht="7" customHeight="1">
      <c r="B31" s="32"/>
      <c r="D31" s="55"/>
      <c r="E31" s="55"/>
      <c r="F31" s="55"/>
      <c r="G31" s="55"/>
      <c r="H31" s="55"/>
      <c r="I31" s="55"/>
      <c r="J31" s="55"/>
      <c r="K31" s="55"/>
      <c r="L31" s="32"/>
    </row>
    <row r="32" spans="2:12" s="1" customFormat="1" ht="14.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5" customHeight="1">
      <c r="B33" s="32"/>
      <c r="D33" s="57" t="s">
        <v>39</v>
      </c>
      <c r="E33" s="37" t="s">
        <v>40</v>
      </c>
      <c r="F33" s="93">
        <f>ROUND((ROUND((SUM(BE124:BE229)),  2) + SUM(BE231:BE235)), 2)</f>
        <v>0</v>
      </c>
      <c r="G33" s="94"/>
      <c r="H33" s="94"/>
      <c r="I33" s="95">
        <v>0.23</v>
      </c>
      <c r="J33" s="93">
        <f>ROUND((ROUND(((SUM(BE124:BE229))*I33),  2) + (SUM(BE231:BE235)*I33)), 2)</f>
        <v>0</v>
      </c>
      <c r="L33" s="32"/>
    </row>
    <row r="34" spans="2:12" s="1" customFormat="1" ht="14.5" customHeight="1">
      <c r="B34" s="32"/>
      <c r="E34" s="37" t="s">
        <v>41</v>
      </c>
      <c r="F34" s="93">
        <f>ROUND((ROUND((SUM(BF124:BF229)),  2) + SUM(BF231:BF235)), 2)</f>
        <v>0</v>
      </c>
      <c r="G34" s="94"/>
      <c r="H34" s="94"/>
      <c r="I34" s="95">
        <v>0.23</v>
      </c>
      <c r="J34" s="93">
        <f>ROUND((ROUND(((SUM(BF124:BF229))*I34),  2) + (SUM(BF231:BF235)*I34)), 2)</f>
        <v>0</v>
      </c>
      <c r="L34" s="32"/>
    </row>
    <row r="35" spans="2:12" s="1" customFormat="1" ht="14.5" hidden="1" customHeight="1">
      <c r="B35" s="32"/>
      <c r="E35" s="27" t="s">
        <v>42</v>
      </c>
      <c r="F35" s="96">
        <f>ROUND((ROUND((SUM(BG124:BG229)),  2) + SUM(BG231:BG235)), 2)</f>
        <v>0</v>
      </c>
      <c r="I35" s="97">
        <v>0.23</v>
      </c>
      <c r="J35" s="96">
        <f>0</f>
        <v>0</v>
      </c>
      <c r="L35" s="32"/>
    </row>
    <row r="36" spans="2:12" s="1" customFormat="1" ht="14.5" hidden="1" customHeight="1">
      <c r="B36" s="32"/>
      <c r="E36" s="27" t="s">
        <v>43</v>
      </c>
      <c r="F36" s="96">
        <f>ROUND((ROUND((SUM(BH124:BH229)),  2) + SUM(BH231:BH235)), 2)</f>
        <v>0</v>
      </c>
      <c r="I36" s="97">
        <v>0.23</v>
      </c>
      <c r="J36" s="96">
        <f>0</f>
        <v>0</v>
      </c>
      <c r="L36" s="32"/>
    </row>
    <row r="37" spans="2:12" s="1" customFormat="1" ht="14.5" hidden="1" customHeight="1">
      <c r="B37" s="32"/>
      <c r="E37" s="37" t="s">
        <v>44</v>
      </c>
      <c r="F37" s="93">
        <f>ROUND((ROUND((SUM(BI124:BI229)),  2) + SUM(BI231:BI235)), 2)</f>
        <v>0</v>
      </c>
      <c r="G37" s="94"/>
      <c r="H37" s="94"/>
      <c r="I37" s="95">
        <v>0</v>
      </c>
      <c r="J37" s="93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25" customHeight="1">
      <c r="B39" s="32"/>
      <c r="C39" s="98"/>
      <c r="D39" s="99" t="s">
        <v>45</v>
      </c>
      <c r="E39" s="59"/>
      <c r="F39" s="59"/>
      <c r="G39" s="100" t="s">
        <v>46</v>
      </c>
      <c r="H39" s="101" t="s">
        <v>47</v>
      </c>
      <c r="I39" s="59"/>
      <c r="J39" s="102">
        <f>SUM(J30:J37)</f>
        <v>0</v>
      </c>
      <c r="K39" s="103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">
      <c r="B61" s="32"/>
      <c r="D61" s="46" t="s">
        <v>50</v>
      </c>
      <c r="E61" s="34"/>
      <c r="F61" s="104" t="s">
        <v>51</v>
      </c>
      <c r="G61" s="46" t="s">
        <v>50</v>
      </c>
      <c r="H61" s="34"/>
      <c r="I61" s="34"/>
      <c r="J61" s="105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">
      <c r="B76" s="32"/>
      <c r="D76" s="46" t="s">
        <v>50</v>
      </c>
      <c r="E76" s="34"/>
      <c r="F76" s="104" t="s">
        <v>51</v>
      </c>
      <c r="G76" s="46" t="s">
        <v>50</v>
      </c>
      <c r="H76" s="34"/>
      <c r="I76" s="34"/>
      <c r="J76" s="105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97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85" t="str">
        <f>E7</f>
        <v>Osadenie zdvíhacej plošiny, ZŠ Rajčianska 3, Bratislava</v>
      </c>
      <c r="F85" s="286"/>
      <c r="G85" s="286"/>
      <c r="H85" s="286"/>
      <c r="L85" s="32"/>
    </row>
    <row r="86" spans="2:47" s="1" customFormat="1" ht="12" customHeight="1">
      <c r="B86" s="32"/>
      <c r="C86" s="27" t="s">
        <v>95</v>
      </c>
      <c r="L86" s="32"/>
    </row>
    <row r="87" spans="2:47" s="1" customFormat="1" ht="16.5" customHeight="1">
      <c r="B87" s="32"/>
      <c r="E87" s="257" t="str">
        <f>E9</f>
        <v>02 - Búracie práce</v>
      </c>
      <c r="F87" s="284"/>
      <c r="G87" s="284"/>
      <c r="H87" s="284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Rajčianska 3, Bratislava</v>
      </c>
      <c r="I89" s="27" t="s">
        <v>21</v>
      </c>
      <c r="J89" s="198" t="str">
        <f>IF(J12="","",J12)</f>
        <v>Vyplň údaj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22</v>
      </c>
      <c r="F91" s="25" t="str">
        <f>E15</f>
        <v>Základná škola Rajčianska 3, Bratislava</v>
      </c>
      <c r="I91" s="27" t="s">
        <v>28</v>
      </c>
      <c r="J91" s="30" t="str">
        <f>E21</f>
        <v>Ing. arch. T. Jákli</v>
      </c>
      <c r="L91" s="32"/>
    </row>
    <row r="92" spans="2:47" s="1" customFormat="1" ht="25.75" customHeight="1">
      <c r="B92" s="32"/>
      <c r="C92" s="27" t="s">
        <v>26</v>
      </c>
      <c r="F92" s="197" t="str">
        <f>IF(E18="","",E18)</f>
        <v>Vyplň údaj</v>
      </c>
      <c r="I92" s="27" t="s">
        <v>31</v>
      </c>
      <c r="J92" s="30" t="str">
        <f>E24</f>
        <v>Ing. Hladíková, Ing. Žarnovický</v>
      </c>
      <c r="L92" s="32"/>
    </row>
    <row r="93" spans="2:47" s="1" customFormat="1" ht="10.25" customHeight="1">
      <c r="B93" s="32"/>
      <c r="L93" s="32"/>
    </row>
    <row r="94" spans="2:47" s="1" customFormat="1" ht="29.25" customHeight="1">
      <c r="B94" s="32"/>
      <c r="C94" s="106" t="s">
        <v>98</v>
      </c>
      <c r="D94" s="98"/>
      <c r="E94" s="98"/>
      <c r="F94" s="98"/>
      <c r="G94" s="98"/>
      <c r="H94" s="98"/>
      <c r="I94" s="98"/>
      <c r="J94" s="107" t="s">
        <v>99</v>
      </c>
      <c r="K94" s="98"/>
      <c r="L94" s="32"/>
    </row>
    <row r="95" spans="2:47" s="1" customFormat="1" ht="10.25" customHeight="1">
      <c r="B95" s="32"/>
      <c r="L95" s="32"/>
    </row>
    <row r="96" spans="2:47" s="1" customFormat="1" ht="23" customHeight="1">
      <c r="B96" s="32"/>
      <c r="C96" s="108" t="s">
        <v>100</v>
      </c>
      <c r="J96" s="68">
        <f>J124</f>
        <v>0</v>
      </c>
      <c r="L96" s="32"/>
      <c r="AU96" s="17" t="s">
        <v>101</v>
      </c>
    </row>
    <row r="97" spans="2:12" s="8" customFormat="1" ht="25" customHeight="1">
      <c r="B97" s="109"/>
      <c r="D97" s="110" t="s">
        <v>102</v>
      </c>
      <c r="E97" s="111"/>
      <c r="F97" s="111"/>
      <c r="G97" s="111"/>
      <c r="H97" s="111"/>
      <c r="I97" s="111"/>
      <c r="J97" s="112">
        <f>J125</f>
        <v>0</v>
      </c>
      <c r="L97" s="109"/>
    </row>
    <row r="98" spans="2:12" s="9" customFormat="1" ht="20" customHeight="1">
      <c r="B98" s="113"/>
      <c r="D98" s="114" t="s">
        <v>104</v>
      </c>
      <c r="E98" s="115"/>
      <c r="F98" s="115"/>
      <c r="G98" s="115"/>
      <c r="H98" s="115"/>
      <c r="I98" s="115"/>
      <c r="J98" s="116">
        <f>J126</f>
        <v>0</v>
      </c>
      <c r="L98" s="113"/>
    </row>
    <row r="99" spans="2:12" s="8" customFormat="1" ht="25" customHeight="1">
      <c r="B99" s="109"/>
      <c r="D99" s="110" t="s">
        <v>106</v>
      </c>
      <c r="E99" s="111"/>
      <c r="F99" s="111"/>
      <c r="G99" s="111"/>
      <c r="H99" s="111"/>
      <c r="I99" s="111"/>
      <c r="J99" s="112">
        <f>J164</f>
        <v>0</v>
      </c>
      <c r="L99" s="109"/>
    </row>
    <row r="100" spans="2:12" s="9" customFormat="1" ht="20" customHeight="1">
      <c r="B100" s="113"/>
      <c r="D100" s="114" t="s">
        <v>109</v>
      </c>
      <c r="E100" s="115"/>
      <c r="F100" s="115"/>
      <c r="G100" s="115"/>
      <c r="H100" s="115"/>
      <c r="I100" s="115"/>
      <c r="J100" s="116">
        <f>J165</f>
        <v>0</v>
      </c>
      <c r="L100" s="113"/>
    </row>
    <row r="101" spans="2:12" s="9" customFormat="1" ht="20" customHeight="1">
      <c r="B101" s="113"/>
      <c r="D101" s="114" t="s">
        <v>110</v>
      </c>
      <c r="E101" s="115"/>
      <c r="F101" s="115"/>
      <c r="G101" s="115"/>
      <c r="H101" s="115"/>
      <c r="I101" s="115"/>
      <c r="J101" s="116">
        <f>J173</f>
        <v>0</v>
      </c>
      <c r="L101" s="113"/>
    </row>
    <row r="102" spans="2:12" s="9" customFormat="1" ht="20" customHeight="1">
      <c r="B102" s="113"/>
      <c r="D102" s="114" t="s">
        <v>111</v>
      </c>
      <c r="E102" s="115"/>
      <c r="F102" s="115"/>
      <c r="G102" s="115"/>
      <c r="H102" s="115"/>
      <c r="I102" s="115"/>
      <c r="J102" s="116">
        <f>J186</f>
        <v>0</v>
      </c>
      <c r="L102" s="113"/>
    </row>
    <row r="103" spans="2:12" s="9" customFormat="1" ht="20" customHeight="1">
      <c r="B103" s="113"/>
      <c r="D103" s="114" t="s">
        <v>112</v>
      </c>
      <c r="E103" s="115"/>
      <c r="F103" s="115"/>
      <c r="G103" s="115"/>
      <c r="H103" s="115"/>
      <c r="I103" s="115"/>
      <c r="J103" s="116">
        <f>J194</f>
        <v>0</v>
      </c>
      <c r="L103" s="113"/>
    </row>
    <row r="104" spans="2:12" s="8" customFormat="1" ht="21.75" customHeight="1">
      <c r="B104" s="109"/>
      <c r="D104" s="217" t="s">
        <v>113</v>
      </c>
      <c r="E104" s="218"/>
      <c r="F104" s="218"/>
      <c r="G104" s="218"/>
      <c r="H104" s="218"/>
      <c r="I104" s="218"/>
      <c r="J104" s="199">
        <f>J230</f>
        <v>0</v>
      </c>
      <c r="L104" s="109"/>
    </row>
    <row r="105" spans="2:12" s="1" customFormat="1" ht="21.75" customHeight="1">
      <c r="B105" s="32"/>
      <c r="L105" s="32"/>
    </row>
    <row r="106" spans="2:12" s="1" customFormat="1" ht="7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10" spans="2:12" s="1" customFormat="1" ht="7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12" s="1" customFormat="1" ht="25" customHeight="1">
      <c r="B111" s="32"/>
      <c r="C111" s="21" t="s">
        <v>114</v>
      </c>
      <c r="L111" s="32"/>
    </row>
    <row r="112" spans="2:12" s="1" customFormat="1" ht="7" customHeight="1">
      <c r="B112" s="32"/>
      <c r="L112" s="32"/>
    </row>
    <row r="113" spans="2:65" s="1" customFormat="1" ht="12" customHeight="1">
      <c r="B113" s="32"/>
      <c r="C113" s="27" t="s">
        <v>15</v>
      </c>
      <c r="L113" s="32"/>
    </row>
    <row r="114" spans="2:65" s="1" customFormat="1" ht="16.5" customHeight="1">
      <c r="B114" s="32"/>
      <c r="E114" s="285" t="str">
        <f>E7</f>
        <v>Osadenie zdvíhacej plošiny, ZŠ Rajčianska 3, Bratislava</v>
      </c>
      <c r="F114" s="286"/>
      <c r="G114" s="286"/>
      <c r="H114" s="286"/>
      <c r="L114" s="32"/>
    </row>
    <row r="115" spans="2:65" s="1" customFormat="1" ht="12" customHeight="1">
      <c r="B115" s="32"/>
      <c r="C115" s="27" t="s">
        <v>95</v>
      </c>
      <c r="L115" s="32"/>
    </row>
    <row r="116" spans="2:65" s="1" customFormat="1" ht="16.5" customHeight="1">
      <c r="B116" s="32"/>
      <c r="E116" s="257" t="str">
        <f>E9</f>
        <v>02 - Búracie práce</v>
      </c>
      <c r="F116" s="284"/>
      <c r="G116" s="284"/>
      <c r="H116" s="284"/>
      <c r="L116" s="32"/>
    </row>
    <row r="117" spans="2:65" s="1" customFormat="1" ht="7" customHeight="1">
      <c r="B117" s="32"/>
      <c r="L117" s="32"/>
    </row>
    <row r="118" spans="2:65" s="1" customFormat="1" ht="12" customHeight="1">
      <c r="B118" s="32"/>
      <c r="C118" s="27" t="s">
        <v>19</v>
      </c>
      <c r="F118" s="25" t="str">
        <f>F12</f>
        <v>Rajčianska 3, Bratislava</v>
      </c>
      <c r="I118" s="27" t="s">
        <v>21</v>
      </c>
      <c r="J118" s="198" t="str">
        <f>IF(J12="","",J12)</f>
        <v>Vyplň údaj</v>
      </c>
      <c r="L118" s="32"/>
    </row>
    <row r="119" spans="2:65" s="1" customFormat="1" ht="7" customHeight="1">
      <c r="B119" s="32"/>
      <c r="L119" s="32"/>
    </row>
    <row r="120" spans="2:65" s="1" customFormat="1" ht="15.25" customHeight="1">
      <c r="B120" s="32"/>
      <c r="C120" s="27" t="s">
        <v>22</v>
      </c>
      <c r="F120" s="25" t="str">
        <f>E15</f>
        <v>Základná škola Rajčianska 3, Bratislava</v>
      </c>
      <c r="I120" s="27" t="s">
        <v>28</v>
      </c>
      <c r="J120" s="30" t="str">
        <f>E21</f>
        <v>Ing. arch. T. Jákli</v>
      </c>
      <c r="L120" s="32"/>
    </row>
    <row r="121" spans="2:65" s="1" customFormat="1" ht="25.75" customHeight="1">
      <c r="B121" s="32"/>
      <c r="C121" s="27" t="s">
        <v>26</v>
      </c>
      <c r="F121" s="197" t="str">
        <f>IF(E18="","",E18)</f>
        <v>Vyplň údaj</v>
      </c>
      <c r="I121" s="27" t="s">
        <v>31</v>
      </c>
      <c r="J121" s="30" t="str">
        <f>E24</f>
        <v>Ing. Hladíková, Ing. Žarnovický</v>
      </c>
      <c r="L121" s="32"/>
    </row>
    <row r="122" spans="2:65" s="1" customFormat="1" ht="10.25" customHeight="1">
      <c r="B122" s="32"/>
      <c r="L122" s="32"/>
    </row>
    <row r="123" spans="2:65" s="10" customFormat="1" ht="29.25" customHeight="1">
      <c r="B123" s="118"/>
      <c r="C123" s="119" t="s">
        <v>115</v>
      </c>
      <c r="D123" s="120" t="s">
        <v>60</v>
      </c>
      <c r="E123" s="120" t="s">
        <v>56</v>
      </c>
      <c r="F123" s="120" t="s">
        <v>57</v>
      </c>
      <c r="G123" s="120" t="s">
        <v>116</v>
      </c>
      <c r="H123" s="120" t="s">
        <v>117</v>
      </c>
      <c r="I123" s="120" t="s">
        <v>118</v>
      </c>
      <c r="J123" s="121" t="s">
        <v>99</v>
      </c>
      <c r="K123" s="122" t="s">
        <v>119</v>
      </c>
      <c r="L123" s="118"/>
      <c r="M123" s="61" t="s">
        <v>1</v>
      </c>
      <c r="N123" s="62" t="s">
        <v>39</v>
      </c>
      <c r="O123" s="62" t="s">
        <v>120</v>
      </c>
      <c r="P123" s="62" t="s">
        <v>121</v>
      </c>
      <c r="Q123" s="62" t="s">
        <v>122</v>
      </c>
      <c r="R123" s="62" t="s">
        <v>123</v>
      </c>
      <c r="S123" s="62" t="s">
        <v>124</v>
      </c>
      <c r="T123" s="63" t="s">
        <v>125</v>
      </c>
    </row>
    <row r="124" spans="2:65" s="1" customFormat="1" ht="23" customHeight="1">
      <c r="B124" s="32"/>
      <c r="C124" s="66" t="s">
        <v>100</v>
      </c>
      <c r="J124" s="123">
        <f>BK124</f>
        <v>0</v>
      </c>
      <c r="L124" s="32"/>
      <c r="M124" s="64"/>
      <c r="N124" s="55"/>
      <c r="O124" s="55"/>
      <c r="P124" s="124">
        <f>P125+P164+P230</f>
        <v>0</v>
      </c>
      <c r="Q124" s="55"/>
      <c r="R124" s="124">
        <f>R125+R164+R230</f>
        <v>0.11325793279999999</v>
      </c>
      <c r="S124" s="55"/>
      <c r="T124" s="125">
        <f>T125+T164+T230</f>
        <v>2.3690169999999999</v>
      </c>
      <c r="AT124" s="17" t="s">
        <v>74</v>
      </c>
      <c r="AU124" s="17" t="s">
        <v>101</v>
      </c>
      <c r="BK124" s="126">
        <f>BK125+BK164+BK230</f>
        <v>0</v>
      </c>
    </row>
    <row r="125" spans="2:65" s="11" customFormat="1" ht="26" customHeight="1">
      <c r="B125" s="127"/>
      <c r="D125" s="128" t="s">
        <v>74</v>
      </c>
      <c r="E125" s="129" t="s">
        <v>126</v>
      </c>
      <c r="F125" s="129" t="s">
        <v>127</v>
      </c>
      <c r="I125" s="130"/>
      <c r="J125" s="117">
        <f>BK125</f>
        <v>0</v>
      </c>
      <c r="L125" s="127"/>
      <c r="M125" s="131"/>
      <c r="P125" s="132">
        <f>P126</f>
        <v>0</v>
      </c>
      <c r="R125" s="132">
        <f>R126</f>
        <v>1.9229000000000002E-5</v>
      </c>
      <c r="T125" s="133">
        <f>T126</f>
        <v>9.3599999999999989E-2</v>
      </c>
      <c r="AR125" s="128" t="s">
        <v>83</v>
      </c>
      <c r="AT125" s="134" t="s">
        <v>74</v>
      </c>
      <c r="AU125" s="134" t="s">
        <v>75</v>
      </c>
      <c r="AY125" s="128" t="s">
        <v>128</v>
      </c>
      <c r="BK125" s="135">
        <f>BK126</f>
        <v>0</v>
      </c>
    </row>
    <row r="126" spans="2:65" s="11" customFormat="1" ht="23" customHeight="1">
      <c r="B126" s="127"/>
      <c r="D126" s="128" t="s">
        <v>74</v>
      </c>
      <c r="E126" s="136" t="s">
        <v>169</v>
      </c>
      <c r="F126" s="136" t="s">
        <v>170</v>
      </c>
      <c r="I126" s="130"/>
      <c r="J126" s="137">
        <f>BK126</f>
        <v>0</v>
      </c>
      <c r="L126" s="127"/>
      <c r="M126" s="131"/>
      <c r="P126" s="132">
        <f>SUM(P127:P163)</f>
        <v>0</v>
      </c>
      <c r="R126" s="132">
        <f>SUM(R127:R163)</f>
        <v>1.9229000000000002E-5</v>
      </c>
      <c r="T126" s="133">
        <f>SUM(T127:T163)</f>
        <v>9.3599999999999989E-2</v>
      </c>
      <c r="AR126" s="128" t="s">
        <v>83</v>
      </c>
      <c r="AT126" s="134" t="s">
        <v>74</v>
      </c>
      <c r="AU126" s="134" t="s">
        <v>83</v>
      </c>
      <c r="AY126" s="128" t="s">
        <v>128</v>
      </c>
      <c r="BK126" s="135">
        <f>SUM(BK127:BK163)</f>
        <v>0</v>
      </c>
    </row>
    <row r="127" spans="2:65" s="1" customFormat="1" ht="24.25" customHeight="1">
      <c r="B127" s="138"/>
      <c r="C127" s="139" t="s">
        <v>83</v>
      </c>
      <c r="D127" s="139" t="s">
        <v>131</v>
      </c>
      <c r="E127" s="140" t="s">
        <v>342</v>
      </c>
      <c r="F127" s="141" t="s">
        <v>343</v>
      </c>
      <c r="G127" s="142" t="s">
        <v>134</v>
      </c>
      <c r="H127" s="143">
        <v>22</v>
      </c>
      <c r="I127" s="144"/>
      <c r="J127" s="145">
        <f>ROUND(I127*H127,2)</f>
        <v>0</v>
      </c>
      <c r="K127" s="146"/>
      <c r="L127" s="32"/>
      <c r="M127" s="147" t="s">
        <v>1</v>
      </c>
      <c r="N127" s="148" t="s">
        <v>41</v>
      </c>
      <c r="P127" s="149">
        <f>O127*H127</f>
        <v>0</v>
      </c>
      <c r="Q127" s="149">
        <v>0</v>
      </c>
      <c r="R127" s="149">
        <f>Q127*H127</f>
        <v>0</v>
      </c>
      <c r="S127" s="149">
        <v>0</v>
      </c>
      <c r="T127" s="150">
        <f>S127*H127</f>
        <v>0</v>
      </c>
      <c r="AR127" s="151" t="s">
        <v>135</v>
      </c>
      <c r="AT127" s="151" t="s">
        <v>131</v>
      </c>
      <c r="AU127" s="151" t="s">
        <v>136</v>
      </c>
      <c r="AY127" s="17" t="s">
        <v>128</v>
      </c>
      <c r="BE127" s="152">
        <f>IF(N127="základná",J127,0)</f>
        <v>0</v>
      </c>
      <c r="BF127" s="152">
        <f>IF(N127="znížená",J127,0)</f>
        <v>0</v>
      </c>
      <c r="BG127" s="152">
        <f>IF(N127="zákl. prenesená",J127,0)</f>
        <v>0</v>
      </c>
      <c r="BH127" s="152">
        <f>IF(N127="zníž. prenesená",J127,0)</f>
        <v>0</v>
      </c>
      <c r="BI127" s="152">
        <f>IF(N127="nulová",J127,0)</f>
        <v>0</v>
      </c>
      <c r="BJ127" s="17" t="s">
        <v>136</v>
      </c>
      <c r="BK127" s="152">
        <f>ROUND(I127*H127,2)</f>
        <v>0</v>
      </c>
      <c r="BL127" s="17" t="s">
        <v>135</v>
      </c>
      <c r="BM127" s="151" t="s">
        <v>344</v>
      </c>
    </row>
    <row r="128" spans="2:65" s="13" customFormat="1" ht="12">
      <c r="B128" s="160"/>
      <c r="D128" s="154" t="s">
        <v>138</v>
      </c>
      <c r="E128" s="161" t="s">
        <v>1</v>
      </c>
      <c r="F128" s="162" t="s">
        <v>345</v>
      </c>
      <c r="H128" s="163">
        <v>5.5</v>
      </c>
      <c r="I128" s="164"/>
      <c r="L128" s="160"/>
      <c r="M128" s="165"/>
      <c r="T128" s="166"/>
      <c r="AT128" s="161" t="s">
        <v>138</v>
      </c>
      <c r="AU128" s="161" t="s">
        <v>136</v>
      </c>
      <c r="AV128" s="13" t="s">
        <v>136</v>
      </c>
      <c r="AW128" s="13" t="s">
        <v>30</v>
      </c>
      <c r="AX128" s="13" t="s">
        <v>75</v>
      </c>
      <c r="AY128" s="161" t="s">
        <v>128</v>
      </c>
    </row>
    <row r="129" spans="2:65" s="13" customFormat="1" ht="12">
      <c r="B129" s="160"/>
      <c r="D129" s="154" t="s">
        <v>138</v>
      </c>
      <c r="E129" s="161" t="s">
        <v>1</v>
      </c>
      <c r="F129" s="162" t="s">
        <v>346</v>
      </c>
      <c r="H129" s="163">
        <v>5.5</v>
      </c>
      <c r="I129" s="164"/>
      <c r="L129" s="160"/>
      <c r="M129" s="165"/>
      <c r="T129" s="166"/>
      <c r="AT129" s="161" t="s">
        <v>138</v>
      </c>
      <c r="AU129" s="161" t="s">
        <v>136</v>
      </c>
      <c r="AV129" s="13" t="s">
        <v>136</v>
      </c>
      <c r="AW129" s="13" t="s">
        <v>30</v>
      </c>
      <c r="AX129" s="13" t="s">
        <v>75</v>
      </c>
      <c r="AY129" s="161" t="s">
        <v>128</v>
      </c>
    </row>
    <row r="130" spans="2:65" s="13" customFormat="1" ht="12">
      <c r="B130" s="160"/>
      <c r="D130" s="154" t="s">
        <v>138</v>
      </c>
      <c r="E130" s="161" t="s">
        <v>1</v>
      </c>
      <c r="F130" s="162" t="s">
        <v>347</v>
      </c>
      <c r="H130" s="163">
        <v>5.5</v>
      </c>
      <c r="I130" s="164"/>
      <c r="L130" s="160"/>
      <c r="M130" s="165"/>
      <c r="T130" s="166"/>
      <c r="AT130" s="161" t="s">
        <v>138</v>
      </c>
      <c r="AU130" s="161" t="s">
        <v>136</v>
      </c>
      <c r="AV130" s="13" t="s">
        <v>136</v>
      </c>
      <c r="AW130" s="13" t="s">
        <v>30</v>
      </c>
      <c r="AX130" s="13" t="s">
        <v>75</v>
      </c>
      <c r="AY130" s="161" t="s">
        <v>128</v>
      </c>
    </row>
    <row r="131" spans="2:65" s="13" customFormat="1" ht="12">
      <c r="B131" s="160"/>
      <c r="D131" s="154" t="s">
        <v>138</v>
      </c>
      <c r="E131" s="161" t="s">
        <v>1</v>
      </c>
      <c r="F131" s="162" t="s">
        <v>348</v>
      </c>
      <c r="H131" s="163">
        <v>5.5</v>
      </c>
      <c r="I131" s="164"/>
      <c r="L131" s="160"/>
      <c r="M131" s="165"/>
      <c r="T131" s="166"/>
      <c r="AT131" s="161" t="s">
        <v>138</v>
      </c>
      <c r="AU131" s="161" t="s">
        <v>136</v>
      </c>
      <c r="AV131" s="13" t="s">
        <v>136</v>
      </c>
      <c r="AW131" s="13" t="s">
        <v>30</v>
      </c>
      <c r="AX131" s="13" t="s">
        <v>75</v>
      </c>
      <c r="AY131" s="161" t="s">
        <v>128</v>
      </c>
    </row>
    <row r="132" spans="2:65" s="14" customFormat="1" ht="12">
      <c r="B132" s="167"/>
      <c r="D132" s="154" t="s">
        <v>138</v>
      </c>
      <c r="E132" s="168" t="s">
        <v>1</v>
      </c>
      <c r="F132" s="169" t="s">
        <v>144</v>
      </c>
      <c r="H132" s="170">
        <v>22</v>
      </c>
      <c r="I132" s="171"/>
      <c r="L132" s="167"/>
      <c r="M132" s="172"/>
      <c r="T132" s="173"/>
      <c r="AT132" s="168" t="s">
        <v>138</v>
      </c>
      <c r="AU132" s="168" t="s">
        <v>136</v>
      </c>
      <c r="AV132" s="14" t="s">
        <v>135</v>
      </c>
      <c r="AW132" s="14" t="s">
        <v>30</v>
      </c>
      <c r="AX132" s="14" t="s">
        <v>83</v>
      </c>
      <c r="AY132" s="168" t="s">
        <v>128</v>
      </c>
    </row>
    <row r="133" spans="2:65" s="1" customFormat="1" ht="38" customHeight="1">
      <c r="B133" s="138"/>
      <c r="C133" s="139" t="s">
        <v>136</v>
      </c>
      <c r="D133" s="139" t="s">
        <v>131</v>
      </c>
      <c r="E133" s="140" t="s">
        <v>349</v>
      </c>
      <c r="F133" s="141" t="s">
        <v>350</v>
      </c>
      <c r="G133" s="142" t="s">
        <v>351</v>
      </c>
      <c r="H133" s="143">
        <v>2.5999999999999999E-2</v>
      </c>
      <c r="I133" s="144"/>
      <c r="J133" s="145">
        <f>ROUND(I133*H133,2)</f>
        <v>0</v>
      </c>
      <c r="K133" s="146"/>
      <c r="L133" s="32"/>
      <c r="M133" s="147" t="s">
        <v>1</v>
      </c>
      <c r="N133" s="148" t="s">
        <v>41</v>
      </c>
      <c r="P133" s="149">
        <f>O133*H133</f>
        <v>0</v>
      </c>
      <c r="Q133" s="149">
        <v>0</v>
      </c>
      <c r="R133" s="149">
        <f>Q133*H133</f>
        <v>0</v>
      </c>
      <c r="S133" s="149">
        <v>2.2000000000000002</v>
      </c>
      <c r="T133" s="150">
        <f>S133*H133</f>
        <v>5.7200000000000001E-2</v>
      </c>
      <c r="AR133" s="151" t="s">
        <v>135</v>
      </c>
      <c r="AT133" s="151" t="s">
        <v>131</v>
      </c>
      <c r="AU133" s="151" t="s">
        <v>136</v>
      </c>
      <c r="AY133" s="17" t="s">
        <v>128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7" t="s">
        <v>136</v>
      </c>
      <c r="BK133" s="152">
        <f>ROUND(I133*H133,2)</f>
        <v>0</v>
      </c>
      <c r="BL133" s="17" t="s">
        <v>135</v>
      </c>
      <c r="BM133" s="151" t="s">
        <v>352</v>
      </c>
    </row>
    <row r="134" spans="2:65" s="12" customFormat="1" ht="12">
      <c r="B134" s="153"/>
      <c r="D134" s="154" t="s">
        <v>138</v>
      </c>
      <c r="E134" s="155" t="s">
        <v>1</v>
      </c>
      <c r="F134" s="156" t="s">
        <v>353</v>
      </c>
      <c r="H134" s="155" t="s">
        <v>1</v>
      </c>
      <c r="I134" s="157"/>
      <c r="L134" s="153"/>
      <c r="M134" s="158"/>
      <c r="T134" s="159"/>
      <c r="AT134" s="155" t="s">
        <v>138</v>
      </c>
      <c r="AU134" s="155" t="s">
        <v>136</v>
      </c>
      <c r="AV134" s="12" t="s">
        <v>83</v>
      </c>
      <c r="AW134" s="12" t="s">
        <v>30</v>
      </c>
      <c r="AX134" s="12" t="s">
        <v>75</v>
      </c>
      <c r="AY134" s="155" t="s">
        <v>128</v>
      </c>
    </row>
    <row r="135" spans="2:65" s="13" customFormat="1" ht="12">
      <c r="B135" s="160"/>
      <c r="D135" s="154" t="s">
        <v>138</v>
      </c>
      <c r="E135" s="161" t="s">
        <v>1</v>
      </c>
      <c r="F135" s="162" t="s">
        <v>354</v>
      </c>
      <c r="H135" s="163">
        <v>1.7000000000000001E-2</v>
      </c>
      <c r="I135" s="164"/>
      <c r="L135" s="160"/>
      <c r="M135" s="165"/>
      <c r="T135" s="166"/>
      <c r="AT135" s="161" t="s">
        <v>138</v>
      </c>
      <c r="AU135" s="161" t="s">
        <v>136</v>
      </c>
      <c r="AV135" s="13" t="s">
        <v>136</v>
      </c>
      <c r="AW135" s="13" t="s">
        <v>30</v>
      </c>
      <c r="AX135" s="13" t="s">
        <v>75</v>
      </c>
      <c r="AY135" s="161" t="s">
        <v>128</v>
      </c>
    </row>
    <row r="136" spans="2:65" s="13" customFormat="1" ht="12">
      <c r="B136" s="160"/>
      <c r="D136" s="154" t="s">
        <v>138</v>
      </c>
      <c r="E136" s="161" t="s">
        <v>1</v>
      </c>
      <c r="F136" s="162" t="s">
        <v>355</v>
      </c>
      <c r="H136" s="163">
        <v>3.0000000000000001E-3</v>
      </c>
      <c r="I136" s="164"/>
      <c r="L136" s="160"/>
      <c r="M136" s="165"/>
      <c r="T136" s="166"/>
      <c r="AT136" s="161" t="s">
        <v>138</v>
      </c>
      <c r="AU136" s="161" t="s">
        <v>136</v>
      </c>
      <c r="AV136" s="13" t="s">
        <v>136</v>
      </c>
      <c r="AW136" s="13" t="s">
        <v>30</v>
      </c>
      <c r="AX136" s="13" t="s">
        <v>75</v>
      </c>
      <c r="AY136" s="161" t="s">
        <v>128</v>
      </c>
    </row>
    <row r="137" spans="2:65" s="13" customFormat="1" ht="12">
      <c r="B137" s="160"/>
      <c r="D137" s="154" t="s">
        <v>138</v>
      </c>
      <c r="E137" s="161" t="s">
        <v>1</v>
      </c>
      <c r="F137" s="162" t="s">
        <v>356</v>
      </c>
      <c r="H137" s="163">
        <v>3.0000000000000001E-3</v>
      </c>
      <c r="I137" s="164"/>
      <c r="L137" s="160"/>
      <c r="M137" s="165"/>
      <c r="T137" s="166"/>
      <c r="AT137" s="161" t="s">
        <v>138</v>
      </c>
      <c r="AU137" s="161" t="s">
        <v>136</v>
      </c>
      <c r="AV137" s="13" t="s">
        <v>136</v>
      </c>
      <c r="AW137" s="13" t="s">
        <v>30</v>
      </c>
      <c r="AX137" s="13" t="s">
        <v>75</v>
      </c>
      <c r="AY137" s="161" t="s">
        <v>128</v>
      </c>
    </row>
    <row r="138" spans="2:65" s="13" customFormat="1" ht="12">
      <c r="B138" s="160"/>
      <c r="D138" s="154" t="s">
        <v>138</v>
      </c>
      <c r="E138" s="161" t="s">
        <v>1</v>
      </c>
      <c r="F138" s="162" t="s">
        <v>357</v>
      </c>
      <c r="H138" s="163">
        <v>3.0000000000000001E-3</v>
      </c>
      <c r="I138" s="164"/>
      <c r="L138" s="160"/>
      <c r="M138" s="165"/>
      <c r="T138" s="166"/>
      <c r="AT138" s="161" t="s">
        <v>138</v>
      </c>
      <c r="AU138" s="161" t="s">
        <v>136</v>
      </c>
      <c r="AV138" s="13" t="s">
        <v>136</v>
      </c>
      <c r="AW138" s="13" t="s">
        <v>30</v>
      </c>
      <c r="AX138" s="13" t="s">
        <v>75</v>
      </c>
      <c r="AY138" s="161" t="s">
        <v>128</v>
      </c>
    </row>
    <row r="139" spans="2:65" s="14" customFormat="1" ht="12">
      <c r="B139" s="167"/>
      <c r="D139" s="154" t="s">
        <v>138</v>
      </c>
      <c r="E139" s="168" t="s">
        <v>1</v>
      </c>
      <c r="F139" s="169" t="s">
        <v>144</v>
      </c>
      <c r="H139" s="170">
        <v>2.5999999999999999E-2</v>
      </c>
      <c r="I139" s="171"/>
      <c r="L139" s="167"/>
      <c r="M139" s="172"/>
      <c r="T139" s="173"/>
      <c r="AT139" s="168" t="s">
        <v>138</v>
      </c>
      <c r="AU139" s="168" t="s">
        <v>136</v>
      </c>
      <c r="AV139" s="14" t="s">
        <v>135</v>
      </c>
      <c r="AW139" s="14" t="s">
        <v>30</v>
      </c>
      <c r="AX139" s="14" t="s">
        <v>83</v>
      </c>
      <c r="AY139" s="168" t="s">
        <v>128</v>
      </c>
    </row>
    <row r="140" spans="2:65" s="1" customFormat="1" ht="24.25" customHeight="1">
      <c r="B140" s="138"/>
      <c r="C140" s="139" t="s">
        <v>150</v>
      </c>
      <c r="D140" s="139" t="s">
        <v>131</v>
      </c>
      <c r="E140" s="140" t="s">
        <v>358</v>
      </c>
      <c r="F140" s="141" t="s">
        <v>359</v>
      </c>
      <c r="G140" s="142" t="s">
        <v>351</v>
      </c>
      <c r="H140" s="143">
        <v>2.5999999999999999E-2</v>
      </c>
      <c r="I140" s="144"/>
      <c r="J140" s="145">
        <f>ROUND(I140*H140,2)</f>
        <v>0</v>
      </c>
      <c r="K140" s="146"/>
      <c r="L140" s="32"/>
      <c r="M140" s="147" t="s">
        <v>1</v>
      </c>
      <c r="N140" s="148" t="s">
        <v>41</v>
      </c>
      <c r="P140" s="149">
        <f>O140*H140</f>
        <v>0</v>
      </c>
      <c r="Q140" s="149">
        <v>0</v>
      </c>
      <c r="R140" s="149">
        <f>Q140*H140</f>
        <v>0</v>
      </c>
      <c r="S140" s="149">
        <v>1.4</v>
      </c>
      <c r="T140" s="150">
        <f>S140*H140</f>
        <v>3.6399999999999995E-2</v>
      </c>
      <c r="AR140" s="151" t="s">
        <v>135</v>
      </c>
      <c r="AT140" s="151" t="s">
        <v>131</v>
      </c>
      <c r="AU140" s="151" t="s">
        <v>136</v>
      </c>
      <c r="AY140" s="17" t="s">
        <v>128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7" t="s">
        <v>136</v>
      </c>
      <c r="BK140" s="152">
        <f>ROUND(I140*H140,2)</f>
        <v>0</v>
      </c>
      <c r="BL140" s="17" t="s">
        <v>135</v>
      </c>
      <c r="BM140" s="151" t="s">
        <v>360</v>
      </c>
    </row>
    <row r="141" spans="2:65" s="12" customFormat="1" ht="12">
      <c r="B141" s="153"/>
      <c r="D141" s="154" t="s">
        <v>138</v>
      </c>
      <c r="E141" s="155" t="s">
        <v>1</v>
      </c>
      <c r="F141" s="156" t="s">
        <v>353</v>
      </c>
      <c r="H141" s="155" t="s">
        <v>1</v>
      </c>
      <c r="I141" s="157"/>
      <c r="L141" s="153"/>
      <c r="M141" s="158"/>
      <c r="T141" s="159"/>
      <c r="AT141" s="155" t="s">
        <v>138</v>
      </c>
      <c r="AU141" s="155" t="s">
        <v>136</v>
      </c>
      <c r="AV141" s="12" t="s">
        <v>83</v>
      </c>
      <c r="AW141" s="12" t="s">
        <v>30</v>
      </c>
      <c r="AX141" s="12" t="s">
        <v>75</v>
      </c>
      <c r="AY141" s="155" t="s">
        <v>128</v>
      </c>
    </row>
    <row r="142" spans="2:65" s="13" customFormat="1" ht="12">
      <c r="B142" s="160"/>
      <c r="D142" s="154" t="s">
        <v>138</v>
      </c>
      <c r="E142" s="161" t="s">
        <v>1</v>
      </c>
      <c r="F142" s="162" t="s">
        <v>354</v>
      </c>
      <c r="H142" s="163">
        <v>1.7000000000000001E-2</v>
      </c>
      <c r="I142" s="164"/>
      <c r="L142" s="160"/>
      <c r="M142" s="165"/>
      <c r="T142" s="166"/>
      <c r="AT142" s="161" t="s">
        <v>138</v>
      </c>
      <c r="AU142" s="161" t="s">
        <v>136</v>
      </c>
      <c r="AV142" s="13" t="s">
        <v>136</v>
      </c>
      <c r="AW142" s="13" t="s">
        <v>30</v>
      </c>
      <c r="AX142" s="13" t="s">
        <v>75</v>
      </c>
      <c r="AY142" s="161" t="s">
        <v>128</v>
      </c>
    </row>
    <row r="143" spans="2:65" s="13" customFormat="1" ht="12">
      <c r="B143" s="160"/>
      <c r="D143" s="154" t="s">
        <v>138</v>
      </c>
      <c r="E143" s="161" t="s">
        <v>1</v>
      </c>
      <c r="F143" s="162" t="s">
        <v>355</v>
      </c>
      <c r="H143" s="163">
        <v>3.0000000000000001E-3</v>
      </c>
      <c r="I143" s="164"/>
      <c r="L143" s="160"/>
      <c r="M143" s="165"/>
      <c r="T143" s="166"/>
      <c r="AT143" s="161" t="s">
        <v>138</v>
      </c>
      <c r="AU143" s="161" t="s">
        <v>136</v>
      </c>
      <c r="AV143" s="13" t="s">
        <v>136</v>
      </c>
      <c r="AW143" s="13" t="s">
        <v>30</v>
      </c>
      <c r="AX143" s="13" t="s">
        <v>75</v>
      </c>
      <c r="AY143" s="161" t="s">
        <v>128</v>
      </c>
    </row>
    <row r="144" spans="2:65" s="13" customFormat="1" ht="12">
      <c r="B144" s="160"/>
      <c r="D144" s="154" t="s">
        <v>138</v>
      </c>
      <c r="E144" s="161" t="s">
        <v>1</v>
      </c>
      <c r="F144" s="162" t="s">
        <v>356</v>
      </c>
      <c r="H144" s="163">
        <v>3.0000000000000001E-3</v>
      </c>
      <c r="I144" s="164"/>
      <c r="L144" s="160"/>
      <c r="M144" s="165"/>
      <c r="T144" s="166"/>
      <c r="AT144" s="161" t="s">
        <v>138</v>
      </c>
      <c r="AU144" s="161" t="s">
        <v>136</v>
      </c>
      <c r="AV144" s="13" t="s">
        <v>136</v>
      </c>
      <c r="AW144" s="13" t="s">
        <v>30</v>
      </c>
      <c r="AX144" s="13" t="s">
        <v>75</v>
      </c>
      <c r="AY144" s="161" t="s">
        <v>128</v>
      </c>
    </row>
    <row r="145" spans="2:65" s="13" customFormat="1" ht="12">
      <c r="B145" s="160"/>
      <c r="D145" s="154" t="s">
        <v>138</v>
      </c>
      <c r="E145" s="161" t="s">
        <v>1</v>
      </c>
      <c r="F145" s="162" t="s">
        <v>357</v>
      </c>
      <c r="H145" s="163">
        <v>3.0000000000000001E-3</v>
      </c>
      <c r="I145" s="164"/>
      <c r="L145" s="160"/>
      <c r="M145" s="165"/>
      <c r="T145" s="166"/>
      <c r="AT145" s="161" t="s">
        <v>138</v>
      </c>
      <c r="AU145" s="161" t="s">
        <v>136</v>
      </c>
      <c r="AV145" s="13" t="s">
        <v>136</v>
      </c>
      <c r="AW145" s="13" t="s">
        <v>30</v>
      </c>
      <c r="AX145" s="13" t="s">
        <v>75</v>
      </c>
      <c r="AY145" s="161" t="s">
        <v>128</v>
      </c>
    </row>
    <row r="146" spans="2:65" s="14" customFormat="1" ht="12">
      <c r="B146" s="167"/>
      <c r="D146" s="154" t="s">
        <v>138</v>
      </c>
      <c r="E146" s="168" t="s">
        <v>1</v>
      </c>
      <c r="F146" s="169" t="s">
        <v>144</v>
      </c>
      <c r="H146" s="170">
        <v>2.5999999999999999E-2</v>
      </c>
      <c r="I146" s="171"/>
      <c r="L146" s="167"/>
      <c r="M146" s="172"/>
      <c r="T146" s="173"/>
      <c r="AT146" s="168" t="s">
        <v>138</v>
      </c>
      <c r="AU146" s="168" t="s">
        <v>136</v>
      </c>
      <c r="AV146" s="14" t="s">
        <v>135</v>
      </c>
      <c r="AW146" s="14" t="s">
        <v>30</v>
      </c>
      <c r="AX146" s="14" t="s">
        <v>83</v>
      </c>
      <c r="AY146" s="168" t="s">
        <v>128</v>
      </c>
    </row>
    <row r="147" spans="2:65" s="1" customFormat="1" ht="24.25" customHeight="1">
      <c r="B147" s="138"/>
      <c r="C147" s="139" t="s">
        <v>135</v>
      </c>
      <c r="D147" s="139" t="s">
        <v>131</v>
      </c>
      <c r="E147" s="140" t="s">
        <v>361</v>
      </c>
      <c r="F147" s="141" t="s">
        <v>362</v>
      </c>
      <c r="G147" s="142" t="s">
        <v>153</v>
      </c>
      <c r="H147" s="143">
        <v>6.7</v>
      </c>
      <c r="I147" s="144"/>
      <c r="J147" s="145">
        <f>ROUND(I147*H147,2)</f>
        <v>0</v>
      </c>
      <c r="K147" s="146"/>
      <c r="L147" s="32"/>
      <c r="M147" s="147" t="s">
        <v>1</v>
      </c>
      <c r="N147" s="148" t="s">
        <v>41</v>
      </c>
      <c r="P147" s="149">
        <f>O147*H147</f>
        <v>0</v>
      </c>
      <c r="Q147" s="149">
        <v>2.8700000000000001E-6</v>
      </c>
      <c r="R147" s="149">
        <f>Q147*H147</f>
        <v>1.9229000000000002E-5</v>
      </c>
      <c r="S147" s="149">
        <v>0</v>
      </c>
      <c r="T147" s="150">
        <f>S147*H147</f>
        <v>0</v>
      </c>
      <c r="AR147" s="151" t="s">
        <v>135</v>
      </c>
      <c r="AT147" s="151" t="s">
        <v>131</v>
      </c>
      <c r="AU147" s="151" t="s">
        <v>136</v>
      </c>
      <c r="AY147" s="17" t="s">
        <v>128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7" t="s">
        <v>136</v>
      </c>
      <c r="BK147" s="152">
        <f>ROUND(I147*H147,2)</f>
        <v>0</v>
      </c>
      <c r="BL147" s="17" t="s">
        <v>135</v>
      </c>
      <c r="BM147" s="151" t="s">
        <v>363</v>
      </c>
    </row>
    <row r="148" spans="2:65" s="12" customFormat="1" ht="12">
      <c r="B148" s="153"/>
      <c r="D148" s="154" t="s">
        <v>138</v>
      </c>
      <c r="E148" s="155" t="s">
        <v>1</v>
      </c>
      <c r="F148" s="156" t="s">
        <v>353</v>
      </c>
      <c r="H148" s="155" t="s">
        <v>1</v>
      </c>
      <c r="I148" s="157"/>
      <c r="L148" s="153"/>
      <c r="M148" s="158"/>
      <c r="T148" s="159"/>
      <c r="AT148" s="155" t="s">
        <v>138</v>
      </c>
      <c r="AU148" s="155" t="s">
        <v>136</v>
      </c>
      <c r="AV148" s="12" t="s">
        <v>83</v>
      </c>
      <c r="AW148" s="12" t="s">
        <v>30</v>
      </c>
      <c r="AX148" s="12" t="s">
        <v>75</v>
      </c>
      <c r="AY148" s="155" t="s">
        <v>128</v>
      </c>
    </row>
    <row r="149" spans="2:65" s="13" customFormat="1" ht="12">
      <c r="B149" s="160"/>
      <c r="D149" s="154" t="s">
        <v>138</v>
      </c>
      <c r="E149" s="161" t="s">
        <v>1</v>
      </c>
      <c r="F149" s="162" t="s">
        <v>364</v>
      </c>
      <c r="H149" s="163">
        <v>2.8</v>
      </c>
      <c r="I149" s="164"/>
      <c r="L149" s="160"/>
      <c r="M149" s="165"/>
      <c r="T149" s="166"/>
      <c r="AT149" s="161" t="s">
        <v>138</v>
      </c>
      <c r="AU149" s="161" t="s">
        <v>136</v>
      </c>
      <c r="AV149" s="13" t="s">
        <v>136</v>
      </c>
      <c r="AW149" s="13" t="s">
        <v>30</v>
      </c>
      <c r="AX149" s="13" t="s">
        <v>75</v>
      </c>
      <c r="AY149" s="161" t="s">
        <v>128</v>
      </c>
    </row>
    <row r="150" spans="2:65" s="13" customFormat="1" ht="12">
      <c r="B150" s="160"/>
      <c r="D150" s="154" t="s">
        <v>138</v>
      </c>
      <c r="E150" s="161" t="s">
        <v>1</v>
      </c>
      <c r="F150" s="162" t="s">
        <v>365</v>
      </c>
      <c r="H150" s="163">
        <v>1.3</v>
      </c>
      <c r="I150" s="164"/>
      <c r="L150" s="160"/>
      <c r="M150" s="165"/>
      <c r="T150" s="166"/>
      <c r="AT150" s="161" t="s">
        <v>138</v>
      </c>
      <c r="AU150" s="161" t="s">
        <v>136</v>
      </c>
      <c r="AV150" s="13" t="s">
        <v>136</v>
      </c>
      <c r="AW150" s="13" t="s">
        <v>30</v>
      </c>
      <c r="AX150" s="13" t="s">
        <v>75</v>
      </c>
      <c r="AY150" s="161" t="s">
        <v>128</v>
      </c>
    </row>
    <row r="151" spans="2:65" s="13" customFormat="1" ht="12">
      <c r="B151" s="160"/>
      <c r="D151" s="154" t="s">
        <v>138</v>
      </c>
      <c r="E151" s="161" t="s">
        <v>1</v>
      </c>
      <c r="F151" s="162" t="s">
        <v>366</v>
      </c>
      <c r="H151" s="163">
        <v>1.3</v>
      </c>
      <c r="I151" s="164"/>
      <c r="L151" s="160"/>
      <c r="M151" s="165"/>
      <c r="T151" s="166"/>
      <c r="AT151" s="161" t="s">
        <v>138</v>
      </c>
      <c r="AU151" s="161" t="s">
        <v>136</v>
      </c>
      <c r="AV151" s="13" t="s">
        <v>136</v>
      </c>
      <c r="AW151" s="13" t="s">
        <v>30</v>
      </c>
      <c r="AX151" s="13" t="s">
        <v>75</v>
      </c>
      <c r="AY151" s="161" t="s">
        <v>128</v>
      </c>
    </row>
    <row r="152" spans="2:65" s="13" customFormat="1" ht="12">
      <c r="B152" s="160"/>
      <c r="D152" s="154" t="s">
        <v>138</v>
      </c>
      <c r="E152" s="161" t="s">
        <v>1</v>
      </c>
      <c r="F152" s="162" t="s">
        <v>367</v>
      </c>
      <c r="H152" s="163">
        <v>1.3</v>
      </c>
      <c r="I152" s="164"/>
      <c r="L152" s="160"/>
      <c r="M152" s="165"/>
      <c r="T152" s="166"/>
      <c r="AT152" s="161" t="s">
        <v>138</v>
      </c>
      <c r="AU152" s="161" t="s">
        <v>136</v>
      </c>
      <c r="AV152" s="13" t="s">
        <v>136</v>
      </c>
      <c r="AW152" s="13" t="s">
        <v>30</v>
      </c>
      <c r="AX152" s="13" t="s">
        <v>75</v>
      </c>
      <c r="AY152" s="161" t="s">
        <v>128</v>
      </c>
    </row>
    <row r="153" spans="2:65" s="14" customFormat="1" ht="12">
      <c r="B153" s="167"/>
      <c r="D153" s="154" t="s">
        <v>138</v>
      </c>
      <c r="E153" s="168" t="s">
        <v>1</v>
      </c>
      <c r="F153" s="169" t="s">
        <v>144</v>
      </c>
      <c r="H153" s="170">
        <v>6.7</v>
      </c>
      <c r="I153" s="171"/>
      <c r="L153" s="167"/>
      <c r="M153" s="172"/>
      <c r="T153" s="173"/>
      <c r="AT153" s="168" t="s">
        <v>138</v>
      </c>
      <c r="AU153" s="168" t="s">
        <v>136</v>
      </c>
      <c r="AV153" s="14" t="s">
        <v>135</v>
      </c>
      <c r="AW153" s="14" t="s">
        <v>30</v>
      </c>
      <c r="AX153" s="14" t="s">
        <v>83</v>
      </c>
      <c r="AY153" s="168" t="s">
        <v>128</v>
      </c>
    </row>
    <row r="154" spans="2:65" s="1" customFormat="1" ht="21.75" customHeight="1">
      <c r="B154" s="138"/>
      <c r="C154" s="139" t="s">
        <v>162</v>
      </c>
      <c r="D154" s="139" t="s">
        <v>131</v>
      </c>
      <c r="E154" s="140" t="s">
        <v>368</v>
      </c>
      <c r="F154" s="141" t="s">
        <v>369</v>
      </c>
      <c r="G154" s="142" t="s">
        <v>190</v>
      </c>
      <c r="H154" s="143">
        <v>2.3690000000000002</v>
      </c>
      <c r="I154" s="144"/>
      <c r="J154" s="145">
        <f>ROUND(I154*H154,2)</f>
        <v>0</v>
      </c>
      <c r="K154" s="146"/>
      <c r="L154" s="32"/>
      <c r="M154" s="147" t="s">
        <v>1</v>
      </c>
      <c r="N154" s="148" t="s">
        <v>41</v>
      </c>
      <c r="P154" s="149">
        <f>O154*H154</f>
        <v>0</v>
      </c>
      <c r="Q154" s="149">
        <v>0</v>
      </c>
      <c r="R154" s="149">
        <f>Q154*H154</f>
        <v>0</v>
      </c>
      <c r="S154" s="149">
        <v>0</v>
      </c>
      <c r="T154" s="150">
        <f>S154*H154</f>
        <v>0</v>
      </c>
      <c r="AR154" s="151" t="s">
        <v>135</v>
      </c>
      <c r="AT154" s="151" t="s">
        <v>131</v>
      </c>
      <c r="AU154" s="151" t="s">
        <v>136</v>
      </c>
      <c r="AY154" s="17" t="s">
        <v>128</v>
      </c>
      <c r="BE154" s="152">
        <f>IF(N154="základná",J154,0)</f>
        <v>0</v>
      </c>
      <c r="BF154" s="152">
        <f>IF(N154="znížená",J154,0)</f>
        <v>0</v>
      </c>
      <c r="BG154" s="152">
        <f>IF(N154="zákl. prenesená",J154,0)</f>
        <v>0</v>
      </c>
      <c r="BH154" s="152">
        <f>IF(N154="zníž. prenesená",J154,0)</f>
        <v>0</v>
      </c>
      <c r="BI154" s="152">
        <f>IF(N154="nulová",J154,0)</f>
        <v>0</v>
      </c>
      <c r="BJ154" s="17" t="s">
        <v>136</v>
      </c>
      <c r="BK154" s="152">
        <f>ROUND(I154*H154,2)</f>
        <v>0</v>
      </c>
      <c r="BL154" s="17" t="s">
        <v>135</v>
      </c>
      <c r="BM154" s="151" t="s">
        <v>370</v>
      </c>
    </row>
    <row r="155" spans="2:65" s="1" customFormat="1" ht="24.25" customHeight="1">
      <c r="B155" s="138"/>
      <c r="C155" s="139" t="s">
        <v>129</v>
      </c>
      <c r="D155" s="139" t="s">
        <v>131</v>
      </c>
      <c r="E155" s="140" t="s">
        <v>371</v>
      </c>
      <c r="F155" s="141" t="s">
        <v>372</v>
      </c>
      <c r="G155" s="142" t="s">
        <v>190</v>
      </c>
      <c r="H155" s="143">
        <v>23.69</v>
      </c>
      <c r="I155" s="144"/>
      <c r="J155" s="145">
        <f>ROUND(I155*H155,2)</f>
        <v>0</v>
      </c>
      <c r="K155" s="146"/>
      <c r="L155" s="32"/>
      <c r="M155" s="147" t="s">
        <v>1</v>
      </c>
      <c r="N155" s="148" t="s">
        <v>41</v>
      </c>
      <c r="P155" s="149">
        <f>O155*H155</f>
        <v>0</v>
      </c>
      <c r="Q155" s="149">
        <v>0</v>
      </c>
      <c r="R155" s="149">
        <f>Q155*H155</f>
        <v>0</v>
      </c>
      <c r="S155" s="149">
        <v>0</v>
      </c>
      <c r="T155" s="150">
        <f>S155*H155</f>
        <v>0</v>
      </c>
      <c r="AR155" s="151" t="s">
        <v>135</v>
      </c>
      <c r="AT155" s="151" t="s">
        <v>131</v>
      </c>
      <c r="AU155" s="151" t="s">
        <v>136</v>
      </c>
      <c r="AY155" s="17" t="s">
        <v>128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7" t="s">
        <v>136</v>
      </c>
      <c r="BK155" s="152">
        <f>ROUND(I155*H155,2)</f>
        <v>0</v>
      </c>
      <c r="BL155" s="17" t="s">
        <v>135</v>
      </c>
      <c r="BM155" s="151" t="s">
        <v>373</v>
      </c>
    </row>
    <row r="156" spans="2:65" s="1" customFormat="1" ht="24">
      <c r="B156" s="32"/>
      <c r="D156" s="154" t="s">
        <v>374</v>
      </c>
      <c r="F156" s="193" t="s">
        <v>375</v>
      </c>
      <c r="I156" s="194"/>
      <c r="L156" s="32"/>
      <c r="M156" s="192"/>
      <c r="T156" s="58"/>
      <c r="AT156" s="17" t="s">
        <v>374</v>
      </c>
      <c r="AU156" s="17" t="s">
        <v>136</v>
      </c>
    </row>
    <row r="157" spans="2:65" s="13" customFormat="1" ht="12">
      <c r="B157" s="160"/>
      <c r="D157" s="154" t="s">
        <v>138</v>
      </c>
      <c r="F157" s="162" t="s">
        <v>376</v>
      </c>
      <c r="H157" s="163">
        <v>23.69</v>
      </c>
      <c r="I157" s="164"/>
      <c r="L157" s="160"/>
      <c r="M157" s="165"/>
      <c r="T157" s="166"/>
      <c r="AT157" s="161" t="s">
        <v>138</v>
      </c>
      <c r="AU157" s="161" t="s">
        <v>136</v>
      </c>
      <c r="AV157" s="13" t="s">
        <v>136</v>
      </c>
      <c r="AW157" s="13" t="s">
        <v>3</v>
      </c>
      <c r="AX157" s="13" t="s">
        <v>83</v>
      </c>
      <c r="AY157" s="161" t="s">
        <v>128</v>
      </c>
    </row>
    <row r="158" spans="2:65" s="1" customFormat="1" ht="24.25" customHeight="1">
      <c r="B158" s="138"/>
      <c r="C158" s="139" t="s">
        <v>171</v>
      </c>
      <c r="D158" s="139" t="s">
        <v>131</v>
      </c>
      <c r="E158" s="140" t="s">
        <v>377</v>
      </c>
      <c r="F158" s="141" t="s">
        <v>378</v>
      </c>
      <c r="G158" s="142" t="s">
        <v>190</v>
      </c>
      <c r="H158" s="143">
        <v>2.3690000000000002</v>
      </c>
      <c r="I158" s="144"/>
      <c r="J158" s="145">
        <f>ROUND(I158*H158,2)</f>
        <v>0</v>
      </c>
      <c r="K158" s="146"/>
      <c r="L158" s="32"/>
      <c r="M158" s="147" t="s">
        <v>1</v>
      </c>
      <c r="N158" s="148" t="s">
        <v>41</v>
      </c>
      <c r="P158" s="149">
        <f>O158*H158</f>
        <v>0</v>
      </c>
      <c r="Q158" s="149">
        <v>0</v>
      </c>
      <c r="R158" s="149">
        <f>Q158*H158</f>
        <v>0</v>
      </c>
      <c r="S158" s="149">
        <v>0</v>
      </c>
      <c r="T158" s="150">
        <f>S158*H158</f>
        <v>0</v>
      </c>
      <c r="AR158" s="151" t="s">
        <v>135</v>
      </c>
      <c r="AT158" s="151" t="s">
        <v>131</v>
      </c>
      <c r="AU158" s="151" t="s">
        <v>136</v>
      </c>
      <c r="AY158" s="17" t="s">
        <v>128</v>
      </c>
      <c r="BE158" s="152">
        <f>IF(N158="základná",J158,0)</f>
        <v>0</v>
      </c>
      <c r="BF158" s="152">
        <f>IF(N158="znížená",J158,0)</f>
        <v>0</v>
      </c>
      <c r="BG158" s="152">
        <f>IF(N158="zákl. prenesená",J158,0)</f>
        <v>0</v>
      </c>
      <c r="BH158" s="152">
        <f>IF(N158="zníž. prenesená",J158,0)</f>
        <v>0</v>
      </c>
      <c r="BI158" s="152">
        <f>IF(N158="nulová",J158,0)</f>
        <v>0</v>
      </c>
      <c r="BJ158" s="17" t="s">
        <v>136</v>
      </c>
      <c r="BK158" s="152">
        <f>ROUND(I158*H158,2)</f>
        <v>0</v>
      </c>
      <c r="BL158" s="17" t="s">
        <v>135</v>
      </c>
      <c r="BM158" s="151" t="s">
        <v>379</v>
      </c>
    </row>
    <row r="159" spans="2:65" s="1" customFormat="1" ht="24.25" customHeight="1">
      <c r="B159" s="138"/>
      <c r="C159" s="139" t="s">
        <v>148</v>
      </c>
      <c r="D159" s="139" t="s">
        <v>131</v>
      </c>
      <c r="E159" s="140" t="s">
        <v>380</v>
      </c>
      <c r="F159" s="141" t="s">
        <v>381</v>
      </c>
      <c r="G159" s="142" t="s">
        <v>190</v>
      </c>
      <c r="H159" s="143">
        <v>11.845000000000001</v>
      </c>
      <c r="I159" s="144"/>
      <c r="J159" s="145">
        <f>ROUND(I159*H159,2)</f>
        <v>0</v>
      </c>
      <c r="K159" s="146"/>
      <c r="L159" s="32"/>
      <c r="M159" s="147" t="s">
        <v>1</v>
      </c>
      <c r="N159" s="148" t="s">
        <v>41</v>
      </c>
      <c r="P159" s="149">
        <f>O159*H159</f>
        <v>0</v>
      </c>
      <c r="Q159" s="149">
        <v>0</v>
      </c>
      <c r="R159" s="149">
        <f>Q159*H159</f>
        <v>0</v>
      </c>
      <c r="S159" s="149">
        <v>0</v>
      </c>
      <c r="T159" s="150">
        <f>S159*H159</f>
        <v>0</v>
      </c>
      <c r="AR159" s="151" t="s">
        <v>135</v>
      </c>
      <c r="AT159" s="151" t="s">
        <v>131</v>
      </c>
      <c r="AU159" s="151" t="s">
        <v>136</v>
      </c>
      <c r="AY159" s="17" t="s">
        <v>128</v>
      </c>
      <c r="BE159" s="152">
        <f>IF(N159="základná",J159,0)</f>
        <v>0</v>
      </c>
      <c r="BF159" s="152">
        <f>IF(N159="znížená",J159,0)</f>
        <v>0</v>
      </c>
      <c r="BG159" s="152">
        <f>IF(N159="zákl. prenesená",J159,0)</f>
        <v>0</v>
      </c>
      <c r="BH159" s="152">
        <f>IF(N159="zníž. prenesená",J159,0)</f>
        <v>0</v>
      </c>
      <c r="BI159" s="152">
        <f>IF(N159="nulová",J159,0)</f>
        <v>0</v>
      </c>
      <c r="BJ159" s="17" t="s">
        <v>136</v>
      </c>
      <c r="BK159" s="152">
        <f>ROUND(I159*H159,2)</f>
        <v>0</v>
      </c>
      <c r="BL159" s="17" t="s">
        <v>135</v>
      </c>
      <c r="BM159" s="151" t="s">
        <v>382</v>
      </c>
    </row>
    <row r="160" spans="2:65" s="1" customFormat="1" ht="36">
      <c r="B160" s="32"/>
      <c r="D160" s="154" t="s">
        <v>374</v>
      </c>
      <c r="F160" s="193" t="s">
        <v>383</v>
      </c>
      <c r="I160" s="194"/>
      <c r="L160" s="32"/>
      <c r="M160" s="192"/>
      <c r="T160" s="58"/>
      <c r="AT160" s="17" t="s">
        <v>374</v>
      </c>
      <c r="AU160" s="17" t="s">
        <v>136</v>
      </c>
    </row>
    <row r="161" spans="2:65" s="13" customFormat="1" ht="12">
      <c r="B161" s="160"/>
      <c r="D161" s="154" t="s">
        <v>138</v>
      </c>
      <c r="F161" s="162" t="s">
        <v>384</v>
      </c>
      <c r="H161" s="163">
        <v>11.845000000000001</v>
      </c>
      <c r="I161" s="164"/>
      <c r="L161" s="160"/>
      <c r="M161" s="165"/>
      <c r="T161" s="166"/>
      <c r="AT161" s="161" t="s">
        <v>138</v>
      </c>
      <c r="AU161" s="161" t="s">
        <v>136</v>
      </c>
      <c r="AV161" s="13" t="s">
        <v>136</v>
      </c>
      <c r="AW161" s="13" t="s">
        <v>3</v>
      </c>
      <c r="AX161" s="13" t="s">
        <v>83</v>
      </c>
      <c r="AY161" s="161" t="s">
        <v>128</v>
      </c>
    </row>
    <row r="162" spans="2:65" s="1" customFormat="1" ht="24.25" customHeight="1">
      <c r="B162" s="138"/>
      <c r="C162" s="139" t="s">
        <v>169</v>
      </c>
      <c r="D162" s="139" t="s">
        <v>131</v>
      </c>
      <c r="E162" s="140" t="s">
        <v>385</v>
      </c>
      <c r="F162" s="141" t="s">
        <v>386</v>
      </c>
      <c r="G162" s="142" t="s">
        <v>190</v>
      </c>
      <c r="H162" s="143">
        <v>2.3690000000000002</v>
      </c>
      <c r="I162" s="144"/>
      <c r="J162" s="145">
        <f>ROUND(I162*H162,2)</f>
        <v>0</v>
      </c>
      <c r="K162" s="146"/>
      <c r="L162" s="32"/>
      <c r="M162" s="147" t="s">
        <v>1</v>
      </c>
      <c r="N162" s="148" t="s">
        <v>41</v>
      </c>
      <c r="P162" s="149">
        <f>O162*H162</f>
        <v>0</v>
      </c>
      <c r="Q162" s="149">
        <v>0</v>
      </c>
      <c r="R162" s="149">
        <f>Q162*H162</f>
        <v>0</v>
      </c>
      <c r="S162" s="149">
        <v>0</v>
      </c>
      <c r="T162" s="150">
        <f>S162*H162</f>
        <v>0</v>
      </c>
      <c r="AR162" s="151" t="s">
        <v>135</v>
      </c>
      <c r="AT162" s="151" t="s">
        <v>131</v>
      </c>
      <c r="AU162" s="151" t="s">
        <v>136</v>
      </c>
      <c r="AY162" s="17" t="s">
        <v>128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7" t="s">
        <v>136</v>
      </c>
      <c r="BK162" s="152">
        <f>ROUND(I162*H162,2)</f>
        <v>0</v>
      </c>
      <c r="BL162" s="17" t="s">
        <v>135</v>
      </c>
      <c r="BM162" s="151" t="s">
        <v>387</v>
      </c>
    </row>
    <row r="163" spans="2:65" s="1" customFormat="1" ht="16.5" customHeight="1">
      <c r="B163" s="138"/>
      <c r="C163" s="139" t="s">
        <v>196</v>
      </c>
      <c r="D163" s="139" t="s">
        <v>131</v>
      </c>
      <c r="E163" s="140" t="s">
        <v>388</v>
      </c>
      <c r="F163" s="141" t="s">
        <v>389</v>
      </c>
      <c r="G163" s="142" t="s">
        <v>231</v>
      </c>
      <c r="H163" s="143">
        <v>1</v>
      </c>
      <c r="I163" s="144"/>
      <c r="J163" s="145">
        <f>ROUND(I163*H163,2)</f>
        <v>0</v>
      </c>
      <c r="K163" s="146"/>
      <c r="L163" s="32"/>
      <c r="M163" s="147" t="s">
        <v>1</v>
      </c>
      <c r="N163" s="148" t="s">
        <v>41</v>
      </c>
      <c r="P163" s="149">
        <f>O163*H163</f>
        <v>0</v>
      </c>
      <c r="Q163" s="149">
        <v>0</v>
      </c>
      <c r="R163" s="149">
        <f>Q163*H163</f>
        <v>0</v>
      </c>
      <c r="S163" s="149">
        <v>0</v>
      </c>
      <c r="T163" s="150">
        <f>S163*H163</f>
        <v>0</v>
      </c>
      <c r="AR163" s="151" t="s">
        <v>135</v>
      </c>
      <c r="AT163" s="151" t="s">
        <v>131</v>
      </c>
      <c r="AU163" s="151" t="s">
        <v>136</v>
      </c>
      <c r="AY163" s="17" t="s">
        <v>128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7" t="s">
        <v>136</v>
      </c>
      <c r="BK163" s="152">
        <f>ROUND(I163*H163,2)</f>
        <v>0</v>
      </c>
      <c r="BL163" s="17" t="s">
        <v>135</v>
      </c>
      <c r="BM163" s="151" t="s">
        <v>390</v>
      </c>
    </row>
    <row r="164" spans="2:65" s="11" customFormat="1" ht="26" customHeight="1">
      <c r="B164" s="127"/>
      <c r="D164" s="128" t="s">
        <v>74</v>
      </c>
      <c r="E164" s="129" t="s">
        <v>192</v>
      </c>
      <c r="F164" s="129" t="s">
        <v>193</v>
      </c>
      <c r="I164" s="130"/>
      <c r="J164" s="117">
        <f>BK164</f>
        <v>0</v>
      </c>
      <c r="L164" s="127"/>
      <c r="M164" s="131"/>
      <c r="P164" s="132">
        <f>P165+P173+P186+P194</f>
        <v>0</v>
      </c>
      <c r="R164" s="132">
        <f>R165+R173+R186+R194</f>
        <v>0.11323870379999999</v>
      </c>
      <c r="T164" s="133">
        <f>T165+T173+T186+T194</f>
        <v>2.275417</v>
      </c>
      <c r="AR164" s="128" t="s">
        <v>136</v>
      </c>
      <c r="AT164" s="134" t="s">
        <v>74</v>
      </c>
      <c r="AU164" s="134" t="s">
        <v>75</v>
      </c>
      <c r="AY164" s="128" t="s">
        <v>128</v>
      </c>
      <c r="BK164" s="135">
        <f>BK165+BK173+BK186+BK194</f>
        <v>0</v>
      </c>
    </row>
    <row r="165" spans="2:65" s="11" customFormat="1" ht="23" customHeight="1">
      <c r="B165" s="127"/>
      <c r="D165" s="128" t="s">
        <v>74</v>
      </c>
      <c r="E165" s="136" t="s">
        <v>227</v>
      </c>
      <c r="F165" s="136" t="s">
        <v>228</v>
      </c>
      <c r="I165" s="130"/>
      <c r="J165" s="137">
        <f>BK165</f>
        <v>0</v>
      </c>
      <c r="L165" s="127"/>
      <c r="M165" s="131"/>
      <c r="P165" s="132">
        <f>SUM(P166:P172)</f>
        <v>0</v>
      </c>
      <c r="R165" s="132">
        <f>SUM(R166:R172)</f>
        <v>0</v>
      </c>
      <c r="T165" s="133">
        <f>SUM(T166:T172)</f>
        <v>1.0317E-2</v>
      </c>
      <c r="AR165" s="128" t="s">
        <v>136</v>
      </c>
      <c r="AT165" s="134" t="s">
        <v>74</v>
      </c>
      <c r="AU165" s="134" t="s">
        <v>83</v>
      </c>
      <c r="AY165" s="128" t="s">
        <v>128</v>
      </c>
      <c r="BK165" s="135">
        <f>SUM(BK166:BK172)</f>
        <v>0</v>
      </c>
    </row>
    <row r="166" spans="2:65" s="1" customFormat="1" ht="21.75" customHeight="1">
      <c r="B166" s="138"/>
      <c r="C166" s="139" t="s">
        <v>201</v>
      </c>
      <c r="D166" s="139" t="s">
        <v>131</v>
      </c>
      <c r="E166" s="140" t="s">
        <v>391</v>
      </c>
      <c r="F166" s="141" t="s">
        <v>392</v>
      </c>
      <c r="G166" s="142" t="s">
        <v>153</v>
      </c>
      <c r="H166" s="143">
        <v>5.43</v>
      </c>
      <c r="I166" s="144"/>
      <c r="J166" s="145">
        <f>ROUND(I166*H166,2)</f>
        <v>0</v>
      </c>
      <c r="K166" s="146"/>
      <c r="L166" s="32"/>
      <c r="M166" s="147" t="s">
        <v>1</v>
      </c>
      <c r="N166" s="148" t="s">
        <v>41</v>
      </c>
      <c r="P166" s="149">
        <f>O166*H166</f>
        <v>0</v>
      </c>
      <c r="Q166" s="149">
        <v>0</v>
      </c>
      <c r="R166" s="149">
        <f>Q166*H166</f>
        <v>0</v>
      </c>
      <c r="S166" s="149">
        <v>1.9E-3</v>
      </c>
      <c r="T166" s="150">
        <f>S166*H166</f>
        <v>1.0317E-2</v>
      </c>
      <c r="AR166" s="151" t="s">
        <v>199</v>
      </c>
      <c r="AT166" s="151" t="s">
        <v>131</v>
      </c>
      <c r="AU166" s="151" t="s">
        <v>136</v>
      </c>
      <c r="AY166" s="17" t="s">
        <v>128</v>
      </c>
      <c r="BE166" s="152">
        <f>IF(N166="základná",J166,0)</f>
        <v>0</v>
      </c>
      <c r="BF166" s="152">
        <f>IF(N166="znížená",J166,0)</f>
        <v>0</v>
      </c>
      <c r="BG166" s="152">
        <f>IF(N166="zákl. prenesená",J166,0)</f>
        <v>0</v>
      </c>
      <c r="BH166" s="152">
        <f>IF(N166="zníž. prenesená",J166,0)</f>
        <v>0</v>
      </c>
      <c r="BI166" s="152">
        <f>IF(N166="nulová",J166,0)</f>
        <v>0</v>
      </c>
      <c r="BJ166" s="17" t="s">
        <v>136</v>
      </c>
      <c r="BK166" s="152">
        <f>ROUND(I166*H166,2)</f>
        <v>0</v>
      </c>
      <c r="BL166" s="17" t="s">
        <v>199</v>
      </c>
      <c r="BM166" s="151" t="s">
        <v>393</v>
      </c>
    </row>
    <row r="167" spans="2:65" s="12" customFormat="1" ht="12">
      <c r="B167" s="153"/>
      <c r="D167" s="154" t="s">
        <v>138</v>
      </c>
      <c r="E167" s="155" t="s">
        <v>1</v>
      </c>
      <c r="F167" s="156" t="s">
        <v>394</v>
      </c>
      <c r="H167" s="155" t="s">
        <v>1</v>
      </c>
      <c r="I167" s="157"/>
      <c r="L167" s="153"/>
      <c r="M167" s="158"/>
      <c r="T167" s="159"/>
      <c r="AT167" s="155" t="s">
        <v>138</v>
      </c>
      <c r="AU167" s="155" t="s">
        <v>136</v>
      </c>
      <c r="AV167" s="12" t="s">
        <v>83</v>
      </c>
      <c r="AW167" s="12" t="s">
        <v>30</v>
      </c>
      <c r="AX167" s="12" t="s">
        <v>75</v>
      </c>
      <c r="AY167" s="155" t="s">
        <v>128</v>
      </c>
    </row>
    <row r="168" spans="2:65" s="13" customFormat="1" ht="12">
      <c r="B168" s="160"/>
      <c r="D168" s="154" t="s">
        <v>138</v>
      </c>
      <c r="E168" s="161" t="s">
        <v>1</v>
      </c>
      <c r="F168" s="162" t="s">
        <v>395</v>
      </c>
      <c r="H168" s="163">
        <v>0.33</v>
      </c>
      <c r="I168" s="164"/>
      <c r="L168" s="160"/>
      <c r="M168" s="165"/>
      <c r="T168" s="166"/>
      <c r="AT168" s="161" t="s">
        <v>138</v>
      </c>
      <c r="AU168" s="161" t="s">
        <v>136</v>
      </c>
      <c r="AV168" s="13" t="s">
        <v>136</v>
      </c>
      <c r="AW168" s="13" t="s">
        <v>30</v>
      </c>
      <c r="AX168" s="13" t="s">
        <v>75</v>
      </c>
      <c r="AY168" s="161" t="s">
        <v>128</v>
      </c>
    </row>
    <row r="169" spans="2:65" s="13" customFormat="1" ht="12">
      <c r="B169" s="160"/>
      <c r="D169" s="154" t="s">
        <v>138</v>
      </c>
      <c r="E169" s="161" t="s">
        <v>1</v>
      </c>
      <c r="F169" s="162" t="s">
        <v>396</v>
      </c>
      <c r="H169" s="163">
        <v>1.81</v>
      </c>
      <c r="I169" s="164"/>
      <c r="L169" s="160"/>
      <c r="M169" s="165"/>
      <c r="T169" s="166"/>
      <c r="AT169" s="161" t="s">
        <v>138</v>
      </c>
      <c r="AU169" s="161" t="s">
        <v>136</v>
      </c>
      <c r="AV169" s="13" t="s">
        <v>136</v>
      </c>
      <c r="AW169" s="13" t="s">
        <v>30</v>
      </c>
      <c r="AX169" s="13" t="s">
        <v>75</v>
      </c>
      <c r="AY169" s="161" t="s">
        <v>128</v>
      </c>
    </row>
    <row r="170" spans="2:65" s="13" customFormat="1" ht="12">
      <c r="B170" s="160"/>
      <c r="D170" s="154" t="s">
        <v>138</v>
      </c>
      <c r="E170" s="161" t="s">
        <v>1</v>
      </c>
      <c r="F170" s="162" t="s">
        <v>397</v>
      </c>
      <c r="H170" s="163">
        <v>1.81</v>
      </c>
      <c r="I170" s="164"/>
      <c r="L170" s="160"/>
      <c r="M170" s="165"/>
      <c r="T170" s="166"/>
      <c r="AT170" s="161" t="s">
        <v>138</v>
      </c>
      <c r="AU170" s="161" t="s">
        <v>136</v>
      </c>
      <c r="AV170" s="13" t="s">
        <v>136</v>
      </c>
      <c r="AW170" s="13" t="s">
        <v>30</v>
      </c>
      <c r="AX170" s="13" t="s">
        <v>75</v>
      </c>
      <c r="AY170" s="161" t="s">
        <v>128</v>
      </c>
    </row>
    <row r="171" spans="2:65" s="13" customFormat="1" ht="12">
      <c r="B171" s="160"/>
      <c r="D171" s="154" t="s">
        <v>138</v>
      </c>
      <c r="E171" s="161" t="s">
        <v>1</v>
      </c>
      <c r="F171" s="162" t="s">
        <v>398</v>
      </c>
      <c r="H171" s="163">
        <v>1.48</v>
      </c>
      <c r="I171" s="164"/>
      <c r="L171" s="160"/>
      <c r="M171" s="165"/>
      <c r="T171" s="166"/>
      <c r="AT171" s="161" t="s">
        <v>138</v>
      </c>
      <c r="AU171" s="161" t="s">
        <v>136</v>
      </c>
      <c r="AV171" s="13" t="s">
        <v>136</v>
      </c>
      <c r="AW171" s="13" t="s">
        <v>30</v>
      </c>
      <c r="AX171" s="13" t="s">
        <v>75</v>
      </c>
      <c r="AY171" s="161" t="s">
        <v>128</v>
      </c>
    </row>
    <row r="172" spans="2:65" s="14" customFormat="1" ht="12">
      <c r="B172" s="167"/>
      <c r="D172" s="154" t="s">
        <v>138</v>
      </c>
      <c r="E172" s="168" t="s">
        <v>1</v>
      </c>
      <c r="F172" s="169" t="s">
        <v>144</v>
      </c>
      <c r="H172" s="170">
        <v>5.43</v>
      </c>
      <c r="I172" s="171"/>
      <c r="L172" s="167"/>
      <c r="M172" s="172"/>
      <c r="T172" s="173"/>
      <c r="AT172" s="168" t="s">
        <v>138</v>
      </c>
      <c r="AU172" s="168" t="s">
        <v>136</v>
      </c>
      <c r="AV172" s="14" t="s">
        <v>135</v>
      </c>
      <c r="AW172" s="14" t="s">
        <v>30</v>
      </c>
      <c r="AX172" s="14" t="s">
        <v>83</v>
      </c>
      <c r="AY172" s="168" t="s">
        <v>128</v>
      </c>
    </row>
    <row r="173" spans="2:65" s="11" customFormat="1" ht="23" customHeight="1">
      <c r="B173" s="127"/>
      <c r="D173" s="128" t="s">
        <v>74</v>
      </c>
      <c r="E173" s="136" t="s">
        <v>242</v>
      </c>
      <c r="F173" s="136" t="s">
        <v>243</v>
      </c>
      <c r="I173" s="130"/>
      <c r="J173" s="137">
        <f>BK173</f>
        <v>0</v>
      </c>
      <c r="L173" s="127"/>
      <c r="M173" s="131"/>
      <c r="P173" s="132">
        <f>SUM(P174:P185)</f>
        <v>0</v>
      </c>
      <c r="R173" s="132">
        <f>SUM(R174:R185)</f>
        <v>0.103934583</v>
      </c>
      <c r="T173" s="133">
        <f>SUM(T174:T185)</f>
        <v>2.26437</v>
      </c>
      <c r="AR173" s="128" t="s">
        <v>136</v>
      </c>
      <c r="AT173" s="134" t="s">
        <v>74</v>
      </c>
      <c r="AU173" s="134" t="s">
        <v>83</v>
      </c>
      <c r="AY173" s="128" t="s">
        <v>128</v>
      </c>
      <c r="BK173" s="135">
        <f>SUM(BK174:BK185)</f>
        <v>0</v>
      </c>
    </row>
    <row r="174" spans="2:65" s="1" customFormat="1" ht="33" customHeight="1">
      <c r="B174" s="138"/>
      <c r="C174" s="139" t="s">
        <v>207</v>
      </c>
      <c r="D174" s="139" t="s">
        <v>131</v>
      </c>
      <c r="E174" s="140" t="s">
        <v>399</v>
      </c>
      <c r="F174" s="141" t="s">
        <v>400</v>
      </c>
      <c r="G174" s="142" t="s">
        <v>247</v>
      </c>
      <c r="H174" s="143">
        <v>65.16</v>
      </c>
      <c r="I174" s="144"/>
      <c r="J174" s="145">
        <f>ROUND(I174*H174,2)</f>
        <v>0</v>
      </c>
      <c r="K174" s="146"/>
      <c r="L174" s="32"/>
      <c r="M174" s="147" t="s">
        <v>1</v>
      </c>
      <c r="N174" s="148" t="s">
        <v>41</v>
      </c>
      <c r="P174" s="149">
        <f>O174*H174</f>
        <v>0</v>
      </c>
      <c r="Q174" s="149">
        <v>4.5899999999999998E-5</v>
      </c>
      <c r="R174" s="149">
        <f>Q174*H174</f>
        <v>2.9908439999999999E-3</v>
      </c>
      <c r="S174" s="149">
        <v>1E-3</v>
      </c>
      <c r="T174" s="150">
        <f>S174*H174</f>
        <v>6.5159999999999996E-2</v>
      </c>
      <c r="AR174" s="151" t="s">
        <v>199</v>
      </c>
      <c r="AT174" s="151" t="s">
        <v>131</v>
      </c>
      <c r="AU174" s="151" t="s">
        <v>136</v>
      </c>
      <c r="AY174" s="17" t="s">
        <v>128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7" t="s">
        <v>136</v>
      </c>
      <c r="BK174" s="152">
        <f>ROUND(I174*H174,2)</f>
        <v>0</v>
      </c>
      <c r="BL174" s="17" t="s">
        <v>199</v>
      </c>
      <c r="BM174" s="151" t="s">
        <v>401</v>
      </c>
    </row>
    <row r="175" spans="2:65" s="12" customFormat="1" ht="24">
      <c r="B175" s="153"/>
      <c r="D175" s="154" t="s">
        <v>138</v>
      </c>
      <c r="E175" s="155" t="s">
        <v>1</v>
      </c>
      <c r="F175" s="156" t="s">
        <v>402</v>
      </c>
      <c r="H175" s="155" t="s">
        <v>1</v>
      </c>
      <c r="I175" s="157"/>
      <c r="L175" s="153"/>
      <c r="M175" s="158"/>
      <c r="T175" s="159"/>
      <c r="AT175" s="155" t="s">
        <v>138</v>
      </c>
      <c r="AU175" s="155" t="s">
        <v>136</v>
      </c>
      <c r="AV175" s="12" t="s">
        <v>83</v>
      </c>
      <c r="AW175" s="12" t="s">
        <v>30</v>
      </c>
      <c r="AX175" s="12" t="s">
        <v>75</v>
      </c>
      <c r="AY175" s="155" t="s">
        <v>128</v>
      </c>
    </row>
    <row r="176" spans="2:65" s="13" customFormat="1" ht="12">
      <c r="B176" s="160"/>
      <c r="D176" s="154" t="s">
        <v>138</v>
      </c>
      <c r="E176" s="161" t="s">
        <v>1</v>
      </c>
      <c r="F176" s="162" t="s">
        <v>403</v>
      </c>
      <c r="H176" s="163">
        <v>3.96</v>
      </c>
      <c r="I176" s="164"/>
      <c r="L176" s="160"/>
      <c r="M176" s="165"/>
      <c r="T176" s="166"/>
      <c r="AT176" s="161" t="s">
        <v>138</v>
      </c>
      <c r="AU176" s="161" t="s">
        <v>136</v>
      </c>
      <c r="AV176" s="13" t="s">
        <v>136</v>
      </c>
      <c r="AW176" s="13" t="s">
        <v>30</v>
      </c>
      <c r="AX176" s="13" t="s">
        <v>75</v>
      </c>
      <c r="AY176" s="161" t="s">
        <v>128</v>
      </c>
    </row>
    <row r="177" spans="2:65" s="13" customFormat="1" ht="12">
      <c r="B177" s="160"/>
      <c r="D177" s="154" t="s">
        <v>138</v>
      </c>
      <c r="E177" s="161" t="s">
        <v>1</v>
      </c>
      <c r="F177" s="162" t="s">
        <v>404</v>
      </c>
      <c r="H177" s="163">
        <v>21.72</v>
      </c>
      <c r="I177" s="164"/>
      <c r="L177" s="160"/>
      <c r="M177" s="165"/>
      <c r="T177" s="166"/>
      <c r="AT177" s="161" t="s">
        <v>138</v>
      </c>
      <c r="AU177" s="161" t="s">
        <v>136</v>
      </c>
      <c r="AV177" s="13" t="s">
        <v>136</v>
      </c>
      <c r="AW177" s="13" t="s">
        <v>30</v>
      </c>
      <c r="AX177" s="13" t="s">
        <v>75</v>
      </c>
      <c r="AY177" s="161" t="s">
        <v>128</v>
      </c>
    </row>
    <row r="178" spans="2:65" s="13" customFormat="1" ht="12">
      <c r="B178" s="160"/>
      <c r="D178" s="154" t="s">
        <v>138</v>
      </c>
      <c r="E178" s="161" t="s">
        <v>1</v>
      </c>
      <c r="F178" s="162" t="s">
        <v>405</v>
      </c>
      <c r="H178" s="163">
        <v>21.72</v>
      </c>
      <c r="I178" s="164"/>
      <c r="L178" s="160"/>
      <c r="M178" s="165"/>
      <c r="T178" s="166"/>
      <c r="AT178" s="161" t="s">
        <v>138</v>
      </c>
      <c r="AU178" s="161" t="s">
        <v>136</v>
      </c>
      <c r="AV178" s="13" t="s">
        <v>136</v>
      </c>
      <c r="AW178" s="13" t="s">
        <v>30</v>
      </c>
      <c r="AX178" s="13" t="s">
        <v>75</v>
      </c>
      <c r="AY178" s="161" t="s">
        <v>128</v>
      </c>
    </row>
    <row r="179" spans="2:65" s="13" customFormat="1" ht="12">
      <c r="B179" s="160"/>
      <c r="D179" s="154" t="s">
        <v>138</v>
      </c>
      <c r="E179" s="161" t="s">
        <v>1</v>
      </c>
      <c r="F179" s="162" t="s">
        <v>406</v>
      </c>
      <c r="H179" s="163">
        <v>17.760000000000002</v>
      </c>
      <c r="I179" s="164"/>
      <c r="L179" s="160"/>
      <c r="M179" s="165"/>
      <c r="T179" s="166"/>
      <c r="AT179" s="161" t="s">
        <v>138</v>
      </c>
      <c r="AU179" s="161" t="s">
        <v>136</v>
      </c>
      <c r="AV179" s="13" t="s">
        <v>136</v>
      </c>
      <c r="AW179" s="13" t="s">
        <v>30</v>
      </c>
      <c r="AX179" s="13" t="s">
        <v>75</v>
      </c>
      <c r="AY179" s="161" t="s">
        <v>128</v>
      </c>
    </row>
    <row r="180" spans="2:65" s="14" customFormat="1" ht="12">
      <c r="B180" s="167"/>
      <c r="D180" s="154" t="s">
        <v>138</v>
      </c>
      <c r="E180" s="168" t="s">
        <v>1</v>
      </c>
      <c r="F180" s="169" t="s">
        <v>144</v>
      </c>
      <c r="H180" s="170">
        <v>65.16</v>
      </c>
      <c r="I180" s="171"/>
      <c r="L180" s="167"/>
      <c r="M180" s="172"/>
      <c r="T180" s="173"/>
      <c r="AT180" s="168" t="s">
        <v>138</v>
      </c>
      <c r="AU180" s="168" t="s">
        <v>136</v>
      </c>
      <c r="AV180" s="14" t="s">
        <v>135</v>
      </c>
      <c r="AW180" s="14" t="s">
        <v>30</v>
      </c>
      <c r="AX180" s="14" t="s">
        <v>83</v>
      </c>
      <c r="AY180" s="168" t="s">
        <v>128</v>
      </c>
    </row>
    <row r="181" spans="2:65" s="1" customFormat="1" ht="33" customHeight="1">
      <c r="B181" s="138"/>
      <c r="C181" s="139" t="s">
        <v>214</v>
      </c>
      <c r="D181" s="139" t="s">
        <v>131</v>
      </c>
      <c r="E181" s="140" t="s">
        <v>407</v>
      </c>
      <c r="F181" s="141" t="s">
        <v>408</v>
      </c>
      <c r="G181" s="142" t="s">
        <v>247</v>
      </c>
      <c r="H181" s="143">
        <v>2199.21</v>
      </c>
      <c r="I181" s="144"/>
      <c r="J181" s="145">
        <f>ROUND(I181*H181,2)</f>
        <v>0</v>
      </c>
      <c r="K181" s="146"/>
      <c r="L181" s="32"/>
      <c r="M181" s="147" t="s">
        <v>1</v>
      </c>
      <c r="N181" s="148" t="s">
        <v>41</v>
      </c>
      <c r="P181" s="149">
        <f>O181*H181</f>
        <v>0</v>
      </c>
      <c r="Q181" s="149">
        <v>4.5899999999999998E-5</v>
      </c>
      <c r="R181" s="149">
        <f>Q181*H181</f>
        <v>0.10094373899999999</v>
      </c>
      <c r="S181" s="149">
        <v>1E-3</v>
      </c>
      <c r="T181" s="150">
        <f>S181*H181</f>
        <v>2.1992099999999999</v>
      </c>
      <c r="AR181" s="151" t="s">
        <v>199</v>
      </c>
      <c r="AT181" s="151" t="s">
        <v>131</v>
      </c>
      <c r="AU181" s="151" t="s">
        <v>136</v>
      </c>
      <c r="AY181" s="17" t="s">
        <v>128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7" t="s">
        <v>136</v>
      </c>
      <c r="BK181" s="152">
        <f>ROUND(I181*H181,2)</f>
        <v>0</v>
      </c>
      <c r="BL181" s="17" t="s">
        <v>199</v>
      </c>
      <c r="BM181" s="151" t="s">
        <v>409</v>
      </c>
    </row>
    <row r="182" spans="2:65" s="12" customFormat="1" ht="24">
      <c r="B182" s="153"/>
      <c r="D182" s="154" t="s">
        <v>138</v>
      </c>
      <c r="E182" s="155" t="s">
        <v>1</v>
      </c>
      <c r="F182" s="156" t="s">
        <v>410</v>
      </c>
      <c r="H182" s="155" t="s">
        <v>1</v>
      </c>
      <c r="I182" s="157"/>
      <c r="L182" s="153"/>
      <c r="M182" s="158"/>
      <c r="T182" s="159"/>
      <c r="AT182" s="155" t="s">
        <v>138</v>
      </c>
      <c r="AU182" s="155" t="s">
        <v>136</v>
      </c>
      <c r="AV182" s="12" t="s">
        <v>83</v>
      </c>
      <c r="AW182" s="12" t="s">
        <v>30</v>
      </c>
      <c r="AX182" s="12" t="s">
        <v>75</v>
      </c>
      <c r="AY182" s="155" t="s">
        <v>128</v>
      </c>
    </row>
    <row r="183" spans="2:65" s="13" customFormat="1" ht="12">
      <c r="B183" s="160"/>
      <c r="D183" s="154" t="s">
        <v>138</v>
      </c>
      <c r="E183" s="161" t="s">
        <v>1</v>
      </c>
      <c r="F183" s="162" t="s">
        <v>411</v>
      </c>
      <c r="H183" s="163">
        <v>2162.25</v>
      </c>
      <c r="I183" s="164"/>
      <c r="L183" s="160"/>
      <c r="M183" s="165"/>
      <c r="T183" s="166"/>
      <c r="AT183" s="161" t="s">
        <v>138</v>
      </c>
      <c r="AU183" s="161" t="s">
        <v>136</v>
      </c>
      <c r="AV183" s="13" t="s">
        <v>136</v>
      </c>
      <c r="AW183" s="13" t="s">
        <v>30</v>
      </c>
      <c r="AX183" s="13" t="s">
        <v>75</v>
      </c>
      <c r="AY183" s="161" t="s">
        <v>128</v>
      </c>
    </row>
    <row r="184" spans="2:65" s="13" customFormat="1" ht="24">
      <c r="B184" s="160"/>
      <c r="D184" s="154" t="s">
        <v>138</v>
      </c>
      <c r="E184" s="161" t="s">
        <v>1</v>
      </c>
      <c r="F184" s="162" t="s">
        <v>412</v>
      </c>
      <c r="H184" s="163">
        <v>36.96</v>
      </c>
      <c r="I184" s="164"/>
      <c r="L184" s="160"/>
      <c r="M184" s="165"/>
      <c r="T184" s="166"/>
      <c r="AT184" s="161" t="s">
        <v>138</v>
      </c>
      <c r="AU184" s="161" t="s">
        <v>136</v>
      </c>
      <c r="AV184" s="13" t="s">
        <v>136</v>
      </c>
      <c r="AW184" s="13" t="s">
        <v>30</v>
      </c>
      <c r="AX184" s="13" t="s">
        <v>75</v>
      </c>
      <c r="AY184" s="161" t="s">
        <v>128</v>
      </c>
    </row>
    <row r="185" spans="2:65" s="14" customFormat="1" ht="12">
      <c r="B185" s="167"/>
      <c r="D185" s="154" t="s">
        <v>138</v>
      </c>
      <c r="E185" s="168" t="s">
        <v>1</v>
      </c>
      <c r="F185" s="169" t="s">
        <v>144</v>
      </c>
      <c r="H185" s="170">
        <v>2199.21</v>
      </c>
      <c r="I185" s="171"/>
      <c r="L185" s="167"/>
      <c r="M185" s="172"/>
      <c r="T185" s="173"/>
      <c r="AT185" s="168" t="s">
        <v>138</v>
      </c>
      <c r="AU185" s="168" t="s">
        <v>136</v>
      </c>
      <c r="AV185" s="14" t="s">
        <v>135</v>
      </c>
      <c r="AW185" s="14" t="s">
        <v>30</v>
      </c>
      <c r="AX185" s="14" t="s">
        <v>83</v>
      </c>
      <c r="AY185" s="168" t="s">
        <v>128</v>
      </c>
    </row>
    <row r="186" spans="2:65" s="11" customFormat="1" ht="23" customHeight="1">
      <c r="B186" s="127"/>
      <c r="D186" s="128" t="s">
        <v>74</v>
      </c>
      <c r="E186" s="136" t="s">
        <v>276</v>
      </c>
      <c r="F186" s="136" t="s">
        <v>277</v>
      </c>
      <c r="I186" s="130"/>
      <c r="J186" s="137">
        <f>BK186</f>
        <v>0</v>
      </c>
      <c r="L186" s="127"/>
      <c r="M186" s="131"/>
      <c r="P186" s="132">
        <f>SUM(P187:P193)</f>
        <v>0</v>
      </c>
      <c r="R186" s="132">
        <f>SUM(R187:R193)</f>
        <v>0</v>
      </c>
      <c r="T186" s="133">
        <f>SUM(T187:T193)</f>
        <v>7.2999999999999996E-4</v>
      </c>
      <c r="AR186" s="128" t="s">
        <v>136</v>
      </c>
      <c r="AT186" s="134" t="s">
        <v>74</v>
      </c>
      <c r="AU186" s="134" t="s">
        <v>83</v>
      </c>
      <c r="AY186" s="128" t="s">
        <v>128</v>
      </c>
      <c r="BK186" s="135">
        <f>SUM(BK187:BK193)</f>
        <v>0</v>
      </c>
    </row>
    <row r="187" spans="2:65" s="1" customFormat="1" ht="24.25" customHeight="1">
      <c r="B187" s="138"/>
      <c r="C187" s="139" t="s">
        <v>218</v>
      </c>
      <c r="D187" s="139" t="s">
        <v>131</v>
      </c>
      <c r="E187" s="140" t="s">
        <v>413</v>
      </c>
      <c r="F187" s="141" t="s">
        <v>414</v>
      </c>
      <c r="G187" s="142" t="s">
        <v>134</v>
      </c>
      <c r="H187" s="143">
        <v>0.73</v>
      </c>
      <c r="I187" s="144"/>
      <c r="J187" s="145">
        <f>ROUND(I187*H187,2)</f>
        <v>0</v>
      </c>
      <c r="K187" s="146"/>
      <c r="L187" s="32"/>
      <c r="M187" s="147" t="s">
        <v>1</v>
      </c>
      <c r="N187" s="148" t="s">
        <v>41</v>
      </c>
      <c r="P187" s="149">
        <f>O187*H187</f>
        <v>0</v>
      </c>
      <c r="Q187" s="149">
        <v>0</v>
      </c>
      <c r="R187" s="149">
        <f>Q187*H187</f>
        <v>0</v>
      </c>
      <c r="S187" s="149">
        <v>1E-3</v>
      </c>
      <c r="T187" s="150">
        <f>S187*H187</f>
        <v>7.2999999999999996E-4</v>
      </c>
      <c r="AR187" s="151" t="s">
        <v>199</v>
      </c>
      <c r="AT187" s="151" t="s">
        <v>131</v>
      </c>
      <c r="AU187" s="151" t="s">
        <v>136</v>
      </c>
      <c r="AY187" s="17" t="s">
        <v>128</v>
      </c>
      <c r="BE187" s="152">
        <f>IF(N187="základná",J187,0)</f>
        <v>0</v>
      </c>
      <c r="BF187" s="152">
        <f>IF(N187="znížená",J187,0)</f>
        <v>0</v>
      </c>
      <c r="BG187" s="152">
        <f>IF(N187="zákl. prenesená",J187,0)</f>
        <v>0</v>
      </c>
      <c r="BH187" s="152">
        <f>IF(N187="zníž. prenesená",J187,0)</f>
        <v>0</v>
      </c>
      <c r="BI187" s="152">
        <f>IF(N187="nulová",J187,0)</f>
        <v>0</v>
      </c>
      <c r="BJ187" s="17" t="s">
        <v>136</v>
      </c>
      <c r="BK187" s="152">
        <f>ROUND(I187*H187,2)</f>
        <v>0</v>
      </c>
      <c r="BL187" s="17" t="s">
        <v>199</v>
      </c>
      <c r="BM187" s="151" t="s">
        <v>415</v>
      </c>
    </row>
    <row r="188" spans="2:65" s="12" customFormat="1" ht="12">
      <c r="B188" s="153"/>
      <c r="D188" s="154" t="s">
        <v>138</v>
      </c>
      <c r="E188" s="155" t="s">
        <v>1</v>
      </c>
      <c r="F188" s="156" t="s">
        <v>353</v>
      </c>
      <c r="H188" s="155" t="s">
        <v>1</v>
      </c>
      <c r="I188" s="157"/>
      <c r="L188" s="153"/>
      <c r="M188" s="158"/>
      <c r="T188" s="159"/>
      <c r="AT188" s="155" t="s">
        <v>138</v>
      </c>
      <c r="AU188" s="155" t="s">
        <v>136</v>
      </c>
      <c r="AV188" s="12" t="s">
        <v>83</v>
      </c>
      <c r="AW188" s="12" t="s">
        <v>30</v>
      </c>
      <c r="AX188" s="12" t="s">
        <v>75</v>
      </c>
      <c r="AY188" s="155" t="s">
        <v>128</v>
      </c>
    </row>
    <row r="189" spans="2:65" s="13" customFormat="1" ht="12">
      <c r="B189" s="160"/>
      <c r="D189" s="154" t="s">
        <v>138</v>
      </c>
      <c r="E189" s="161" t="s">
        <v>1</v>
      </c>
      <c r="F189" s="162" t="s">
        <v>140</v>
      </c>
      <c r="H189" s="163">
        <v>0.43</v>
      </c>
      <c r="I189" s="164"/>
      <c r="L189" s="160"/>
      <c r="M189" s="165"/>
      <c r="T189" s="166"/>
      <c r="AT189" s="161" t="s">
        <v>138</v>
      </c>
      <c r="AU189" s="161" t="s">
        <v>136</v>
      </c>
      <c r="AV189" s="13" t="s">
        <v>136</v>
      </c>
      <c r="AW189" s="13" t="s">
        <v>30</v>
      </c>
      <c r="AX189" s="13" t="s">
        <v>75</v>
      </c>
      <c r="AY189" s="161" t="s">
        <v>128</v>
      </c>
    </row>
    <row r="190" spans="2:65" s="13" customFormat="1" ht="12">
      <c r="B190" s="160"/>
      <c r="D190" s="154" t="s">
        <v>138</v>
      </c>
      <c r="E190" s="161" t="s">
        <v>1</v>
      </c>
      <c r="F190" s="162" t="s">
        <v>416</v>
      </c>
      <c r="H190" s="163">
        <v>0.1</v>
      </c>
      <c r="I190" s="164"/>
      <c r="L190" s="160"/>
      <c r="M190" s="165"/>
      <c r="T190" s="166"/>
      <c r="AT190" s="161" t="s">
        <v>138</v>
      </c>
      <c r="AU190" s="161" t="s">
        <v>136</v>
      </c>
      <c r="AV190" s="13" t="s">
        <v>136</v>
      </c>
      <c r="AW190" s="13" t="s">
        <v>30</v>
      </c>
      <c r="AX190" s="13" t="s">
        <v>75</v>
      </c>
      <c r="AY190" s="161" t="s">
        <v>128</v>
      </c>
    </row>
    <row r="191" spans="2:65" s="13" customFormat="1" ht="12">
      <c r="B191" s="160"/>
      <c r="D191" s="154" t="s">
        <v>138</v>
      </c>
      <c r="E191" s="161" t="s">
        <v>1</v>
      </c>
      <c r="F191" s="162" t="s">
        <v>417</v>
      </c>
      <c r="H191" s="163">
        <v>0.1</v>
      </c>
      <c r="I191" s="164"/>
      <c r="L191" s="160"/>
      <c r="M191" s="165"/>
      <c r="T191" s="166"/>
      <c r="AT191" s="161" t="s">
        <v>138</v>
      </c>
      <c r="AU191" s="161" t="s">
        <v>136</v>
      </c>
      <c r="AV191" s="13" t="s">
        <v>136</v>
      </c>
      <c r="AW191" s="13" t="s">
        <v>30</v>
      </c>
      <c r="AX191" s="13" t="s">
        <v>75</v>
      </c>
      <c r="AY191" s="161" t="s">
        <v>128</v>
      </c>
    </row>
    <row r="192" spans="2:65" s="13" customFormat="1" ht="12">
      <c r="B192" s="160"/>
      <c r="D192" s="154" t="s">
        <v>138</v>
      </c>
      <c r="E192" s="161" t="s">
        <v>1</v>
      </c>
      <c r="F192" s="162" t="s">
        <v>418</v>
      </c>
      <c r="H192" s="163">
        <v>0.1</v>
      </c>
      <c r="I192" s="164"/>
      <c r="L192" s="160"/>
      <c r="M192" s="165"/>
      <c r="T192" s="166"/>
      <c r="AT192" s="161" t="s">
        <v>138</v>
      </c>
      <c r="AU192" s="161" t="s">
        <v>136</v>
      </c>
      <c r="AV192" s="13" t="s">
        <v>136</v>
      </c>
      <c r="AW192" s="13" t="s">
        <v>30</v>
      </c>
      <c r="AX192" s="13" t="s">
        <v>75</v>
      </c>
      <c r="AY192" s="161" t="s">
        <v>128</v>
      </c>
    </row>
    <row r="193" spans="2:65" s="14" customFormat="1" ht="12">
      <c r="B193" s="167"/>
      <c r="D193" s="154" t="s">
        <v>138</v>
      </c>
      <c r="E193" s="168" t="s">
        <v>1</v>
      </c>
      <c r="F193" s="169" t="s">
        <v>144</v>
      </c>
      <c r="H193" s="170">
        <v>0.73</v>
      </c>
      <c r="I193" s="171"/>
      <c r="L193" s="167"/>
      <c r="M193" s="172"/>
      <c r="T193" s="173"/>
      <c r="AT193" s="168" t="s">
        <v>138</v>
      </c>
      <c r="AU193" s="168" t="s">
        <v>136</v>
      </c>
      <c r="AV193" s="14" t="s">
        <v>135</v>
      </c>
      <c r="AW193" s="14" t="s">
        <v>30</v>
      </c>
      <c r="AX193" s="14" t="s">
        <v>83</v>
      </c>
      <c r="AY193" s="168" t="s">
        <v>128</v>
      </c>
    </row>
    <row r="194" spans="2:65" s="11" customFormat="1" ht="23" customHeight="1">
      <c r="B194" s="127"/>
      <c r="D194" s="128" t="s">
        <v>74</v>
      </c>
      <c r="E194" s="136" t="s">
        <v>316</v>
      </c>
      <c r="F194" s="136" t="s">
        <v>317</v>
      </c>
      <c r="I194" s="130"/>
      <c r="J194" s="137">
        <f>BK194</f>
        <v>0</v>
      </c>
      <c r="L194" s="127"/>
      <c r="M194" s="131"/>
      <c r="P194" s="132">
        <f>SUM(P195:P229)</f>
        <v>0</v>
      </c>
      <c r="R194" s="132">
        <f>SUM(R195:R229)</f>
        <v>9.3041207999999993E-3</v>
      </c>
      <c r="T194" s="133">
        <f>SUM(T195:T229)</f>
        <v>0</v>
      </c>
      <c r="AR194" s="128" t="s">
        <v>136</v>
      </c>
      <c r="AT194" s="134" t="s">
        <v>74</v>
      </c>
      <c r="AU194" s="134" t="s">
        <v>83</v>
      </c>
      <c r="AY194" s="128" t="s">
        <v>128</v>
      </c>
      <c r="BK194" s="135">
        <f>SUM(BK195:BK229)</f>
        <v>0</v>
      </c>
    </row>
    <row r="195" spans="2:65" s="1" customFormat="1" ht="33" customHeight="1">
      <c r="B195" s="138"/>
      <c r="C195" s="139" t="s">
        <v>223</v>
      </c>
      <c r="D195" s="139" t="s">
        <v>131</v>
      </c>
      <c r="E195" s="140" t="s">
        <v>419</v>
      </c>
      <c r="F195" s="141" t="s">
        <v>420</v>
      </c>
      <c r="G195" s="142" t="s">
        <v>134</v>
      </c>
      <c r="H195" s="143">
        <v>19.260000000000002</v>
      </c>
      <c r="I195" s="144"/>
      <c r="J195" s="145">
        <f>ROUND(I195*H195,2)</f>
        <v>0</v>
      </c>
      <c r="K195" s="146"/>
      <c r="L195" s="32"/>
      <c r="M195" s="147" t="s">
        <v>1</v>
      </c>
      <c r="N195" s="148" t="s">
        <v>41</v>
      </c>
      <c r="P195" s="149">
        <f>O195*H195</f>
        <v>0</v>
      </c>
      <c r="Q195" s="149">
        <v>3.0268E-4</v>
      </c>
      <c r="R195" s="149">
        <f>Q195*H195</f>
        <v>5.8296168000000004E-3</v>
      </c>
      <c r="S195" s="149">
        <v>0</v>
      </c>
      <c r="T195" s="150">
        <f>S195*H195</f>
        <v>0</v>
      </c>
      <c r="AR195" s="151" t="s">
        <v>199</v>
      </c>
      <c r="AT195" s="151" t="s">
        <v>131</v>
      </c>
      <c r="AU195" s="151" t="s">
        <v>136</v>
      </c>
      <c r="AY195" s="17" t="s">
        <v>128</v>
      </c>
      <c r="BE195" s="152">
        <f>IF(N195="základná",J195,0)</f>
        <v>0</v>
      </c>
      <c r="BF195" s="152">
        <f>IF(N195="znížená",J195,0)</f>
        <v>0</v>
      </c>
      <c r="BG195" s="152">
        <f>IF(N195="zákl. prenesená",J195,0)</f>
        <v>0</v>
      </c>
      <c r="BH195" s="152">
        <f>IF(N195="zníž. prenesená",J195,0)</f>
        <v>0</v>
      </c>
      <c r="BI195" s="152">
        <f>IF(N195="nulová",J195,0)</f>
        <v>0</v>
      </c>
      <c r="BJ195" s="17" t="s">
        <v>136</v>
      </c>
      <c r="BK195" s="152">
        <f>ROUND(I195*H195,2)</f>
        <v>0</v>
      </c>
      <c r="BL195" s="17" t="s">
        <v>199</v>
      </c>
      <c r="BM195" s="151" t="s">
        <v>421</v>
      </c>
    </row>
    <row r="196" spans="2:65" s="12" customFormat="1" ht="12">
      <c r="B196" s="153"/>
      <c r="D196" s="154" t="s">
        <v>138</v>
      </c>
      <c r="E196" s="155" t="s">
        <v>1</v>
      </c>
      <c r="F196" s="156" t="s">
        <v>322</v>
      </c>
      <c r="H196" s="155" t="s">
        <v>1</v>
      </c>
      <c r="I196" s="157"/>
      <c r="L196" s="153"/>
      <c r="M196" s="158"/>
      <c r="T196" s="159"/>
      <c r="AT196" s="155" t="s">
        <v>138</v>
      </c>
      <c r="AU196" s="155" t="s">
        <v>136</v>
      </c>
      <c r="AV196" s="12" t="s">
        <v>83</v>
      </c>
      <c r="AW196" s="12" t="s">
        <v>30</v>
      </c>
      <c r="AX196" s="12" t="s">
        <v>75</v>
      </c>
      <c r="AY196" s="155" t="s">
        <v>128</v>
      </c>
    </row>
    <row r="197" spans="2:65" s="13" customFormat="1" ht="12">
      <c r="B197" s="160"/>
      <c r="D197" s="154" t="s">
        <v>138</v>
      </c>
      <c r="E197" s="161" t="s">
        <v>1</v>
      </c>
      <c r="F197" s="162" t="s">
        <v>323</v>
      </c>
      <c r="H197" s="163">
        <v>5.94</v>
      </c>
      <c r="I197" s="164"/>
      <c r="L197" s="160"/>
      <c r="M197" s="165"/>
      <c r="T197" s="166"/>
      <c r="AT197" s="161" t="s">
        <v>138</v>
      </c>
      <c r="AU197" s="161" t="s">
        <v>136</v>
      </c>
      <c r="AV197" s="13" t="s">
        <v>136</v>
      </c>
      <c r="AW197" s="13" t="s">
        <v>30</v>
      </c>
      <c r="AX197" s="13" t="s">
        <v>75</v>
      </c>
      <c r="AY197" s="161" t="s">
        <v>128</v>
      </c>
    </row>
    <row r="198" spans="2:65" s="13" customFormat="1" ht="12">
      <c r="B198" s="160"/>
      <c r="D198" s="154" t="s">
        <v>138</v>
      </c>
      <c r="E198" s="161" t="s">
        <v>1</v>
      </c>
      <c r="F198" s="162" t="s">
        <v>324</v>
      </c>
      <c r="H198" s="163">
        <v>5.94</v>
      </c>
      <c r="I198" s="164"/>
      <c r="L198" s="160"/>
      <c r="M198" s="165"/>
      <c r="T198" s="166"/>
      <c r="AT198" s="161" t="s">
        <v>138</v>
      </c>
      <c r="AU198" s="161" t="s">
        <v>136</v>
      </c>
      <c r="AV198" s="13" t="s">
        <v>136</v>
      </c>
      <c r="AW198" s="13" t="s">
        <v>30</v>
      </c>
      <c r="AX198" s="13" t="s">
        <v>75</v>
      </c>
      <c r="AY198" s="161" t="s">
        <v>128</v>
      </c>
    </row>
    <row r="199" spans="2:65" s="13" customFormat="1" ht="12">
      <c r="B199" s="160"/>
      <c r="D199" s="154" t="s">
        <v>138</v>
      </c>
      <c r="E199" s="161" t="s">
        <v>1</v>
      </c>
      <c r="F199" s="162" t="s">
        <v>325</v>
      </c>
      <c r="H199" s="163">
        <v>5.94</v>
      </c>
      <c r="I199" s="164"/>
      <c r="L199" s="160"/>
      <c r="M199" s="165"/>
      <c r="T199" s="166"/>
      <c r="AT199" s="161" t="s">
        <v>138</v>
      </c>
      <c r="AU199" s="161" t="s">
        <v>136</v>
      </c>
      <c r="AV199" s="13" t="s">
        <v>136</v>
      </c>
      <c r="AW199" s="13" t="s">
        <v>30</v>
      </c>
      <c r="AX199" s="13" t="s">
        <v>75</v>
      </c>
      <c r="AY199" s="161" t="s">
        <v>128</v>
      </c>
    </row>
    <row r="200" spans="2:65" s="13" customFormat="1" ht="12">
      <c r="B200" s="160"/>
      <c r="D200" s="154" t="s">
        <v>138</v>
      </c>
      <c r="E200" s="161" t="s">
        <v>1</v>
      </c>
      <c r="F200" s="162" t="s">
        <v>326</v>
      </c>
      <c r="H200" s="163">
        <v>1.44</v>
      </c>
      <c r="I200" s="164"/>
      <c r="L200" s="160"/>
      <c r="M200" s="165"/>
      <c r="T200" s="166"/>
      <c r="AT200" s="161" t="s">
        <v>138</v>
      </c>
      <c r="AU200" s="161" t="s">
        <v>136</v>
      </c>
      <c r="AV200" s="13" t="s">
        <v>136</v>
      </c>
      <c r="AW200" s="13" t="s">
        <v>30</v>
      </c>
      <c r="AX200" s="13" t="s">
        <v>75</v>
      </c>
      <c r="AY200" s="161" t="s">
        <v>128</v>
      </c>
    </row>
    <row r="201" spans="2:65" s="14" customFormat="1" ht="12">
      <c r="B201" s="167"/>
      <c r="D201" s="154" t="s">
        <v>138</v>
      </c>
      <c r="E201" s="168" t="s">
        <v>1</v>
      </c>
      <c r="F201" s="169" t="s">
        <v>144</v>
      </c>
      <c r="H201" s="170">
        <v>19.260000000000002</v>
      </c>
      <c r="I201" s="171"/>
      <c r="L201" s="167"/>
      <c r="M201" s="172"/>
      <c r="T201" s="173"/>
      <c r="AT201" s="168" t="s">
        <v>138</v>
      </c>
      <c r="AU201" s="168" t="s">
        <v>136</v>
      </c>
      <c r="AV201" s="14" t="s">
        <v>135</v>
      </c>
      <c r="AW201" s="14" t="s">
        <v>30</v>
      </c>
      <c r="AX201" s="14" t="s">
        <v>83</v>
      </c>
      <c r="AY201" s="168" t="s">
        <v>128</v>
      </c>
    </row>
    <row r="202" spans="2:65" s="1" customFormat="1" ht="21.75" customHeight="1">
      <c r="B202" s="138"/>
      <c r="C202" s="139" t="s">
        <v>199</v>
      </c>
      <c r="D202" s="139" t="s">
        <v>131</v>
      </c>
      <c r="E202" s="140" t="s">
        <v>422</v>
      </c>
      <c r="F202" s="141" t="s">
        <v>423</v>
      </c>
      <c r="G202" s="142" t="s">
        <v>134</v>
      </c>
      <c r="H202" s="143">
        <v>19.260000000000002</v>
      </c>
      <c r="I202" s="144"/>
      <c r="J202" s="145">
        <f>ROUND(I202*H202,2)</f>
        <v>0</v>
      </c>
      <c r="K202" s="146"/>
      <c r="L202" s="32"/>
      <c r="M202" s="147" t="s">
        <v>1</v>
      </c>
      <c r="N202" s="148" t="s">
        <v>41</v>
      </c>
      <c r="P202" s="149">
        <f>O202*H202</f>
        <v>0</v>
      </c>
      <c r="Q202" s="149">
        <v>6.3540000000000005E-5</v>
      </c>
      <c r="R202" s="149">
        <f>Q202*H202</f>
        <v>1.2237804000000002E-3</v>
      </c>
      <c r="S202" s="149">
        <v>0</v>
      </c>
      <c r="T202" s="150">
        <f>S202*H202</f>
        <v>0</v>
      </c>
      <c r="AR202" s="151" t="s">
        <v>199</v>
      </c>
      <c r="AT202" s="151" t="s">
        <v>131</v>
      </c>
      <c r="AU202" s="151" t="s">
        <v>136</v>
      </c>
      <c r="AY202" s="17" t="s">
        <v>128</v>
      </c>
      <c r="BE202" s="152">
        <f>IF(N202="základná",J202,0)</f>
        <v>0</v>
      </c>
      <c r="BF202" s="152">
        <f>IF(N202="znížená",J202,0)</f>
        <v>0</v>
      </c>
      <c r="BG202" s="152">
        <f>IF(N202="zákl. prenesená",J202,0)</f>
        <v>0</v>
      </c>
      <c r="BH202" s="152">
        <f>IF(N202="zníž. prenesená",J202,0)</f>
        <v>0</v>
      </c>
      <c r="BI202" s="152">
        <f>IF(N202="nulová",J202,0)</f>
        <v>0</v>
      </c>
      <c r="BJ202" s="17" t="s">
        <v>136</v>
      </c>
      <c r="BK202" s="152">
        <f>ROUND(I202*H202,2)</f>
        <v>0</v>
      </c>
      <c r="BL202" s="17" t="s">
        <v>199</v>
      </c>
      <c r="BM202" s="151" t="s">
        <v>424</v>
      </c>
    </row>
    <row r="203" spans="2:65" s="12" customFormat="1" ht="12">
      <c r="B203" s="153"/>
      <c r="D203" s="154" t="s">
        <v>138</v>
      </c>
      <c r="E203" s="155" t="s">
        <v>1</v>
      </c>
      <c r="F203" s="156" t="s">
        <v>322</v>
      </c>
      <c r="H203" s="155" t="s">
        <v>1</v>
      </c>
      <c r="I203" s="157"/>
      <c r="L203" s="153"/>
      <c r="M203" s="158"/>
      <c r="T203" s="159"/>
      <c r="AT203" s="155" t="s">
        <v>138</v>
      </c>
      <c r="AU203" s="155" t="s">
        <v>136</v>
      </c>
      <c r="AV203" s="12" t="s">
        <v>83</v>
      </c>
      <c r="AW203" s="12" t="s">
        <v>30</v>
      </c>
      <c r="AX203" s="12" t="s">
        <v>75</v>
      </c>
      <c r="AY203" s="155" t="s">
        <v>128</v>
      </c>
    </row>
    <row r="204" spans="2:65" s="13" customFormat="1" ht="12">
      <c r="B204" s="160"/>
      <c r="D204" s="154" t="s">
        <v>138</v>
      </c>
      <c r="E204" s="161" t="s">
        <v>1</v>
      </c>
      <c r="F204" s="162" t="s">
        <v>323</v>
      </c>
      <c r="H204" s="163">
        <v>5.94</v>
      </c>
      <c r="I204" s="164"/>
      <c r="L204" s="160"/>
      <c r="M204" s="165"/>
      <c r="T204" s="166"/>
      <c r="AT204" s="161" t="s">
        <v>138</v>
      </c>
      <c r="AU204" s="161" t="s">
        <v>136</v>
      </c>
      <c r="AV204" s="13" t="s">
        <v>136</v>
      </c>
      <c r="AW204" s="13" t="s">
        <v>30</v>
      </c>
      <c r="AX204" s="13" t="s">
        <v>75</v>
      </c>
      <c r="AY204" s="161" t="s">
        <v>128</v>
      </c>
    </row>
    <row r="205" spans="2:65" s="13" customFormat="1" ht="12">
      <c r="B205" s="160"/>
      <c r="D205" s="154" t="s">
        <v>138</v>
      </c>
      <c r="E205" s="161" t="s">
        <v>1</v>
      </c>
      <c r="F205" s="162" t="s">
        <v>324</v>
      </c>
      <c r="H205" s="163">
        <v>5.94</v>
      </c>
      <c r="I205" s="164"/>
      <c r="L205" s="160"/>
      <c r="M205" s="165"/>
      <c r="T205" s="166"/>
      <c r="AT205" s="161" t="s">
        <v>138</v>
      </c>
      <c r="AU205" s="161" t="s">
        <v>136</v>
      </c>
      <c r="AV205" s="13" t="s">
        <v>136</v>
      </c>
      <c r="AW205" s="13" t="s">
        <v>30</v>
      </c>
      <c r="AX205" s="13" t="s">
        <v>75</v>
      </c>
      <c r="AY205" s="161" t="s">
        <v>128</v>
      </c>
    </row>
    <row r="206" spans="2:65" s="13" customFormat="1" ht="12">
      <c r="B206" s="160"/>
      <c r="D206" s="154" t="s">
        <v>138</v>
      </c>
      <c r="E206" s="161" t="s">
        <v>1</v>
      </c>
      <c r="F206" s="162" t="s">
        <v>325</v>
      </c>
      <c r="H206" s="163">
        <v>5.94</v>
      </c>
      <c r="I206" s="164"/>
      <c r="L206" s="160"/>
      <c r="M206" s="165"/>
      <c r="T206" s="166"/>
      <c r="AT206" s="161" t="s">
        <v>138</v>
      </c>
      <c r="AU206" s="161" t="s">
        <v>136</v>
      </c>
      <c r="AV206" s="13" t="s">
        <v>136</v>
      </c>
      <c r="AW206" s="13" t="s">
        <v>30</v>
      </c>
      <c r="AX206" s="13" t="s">
        <v>75</v>
      </c>
      <c r="AY206" s="161" t="s">
        <v>128</v>
      </c>
    </row>
    <row r="207" spans="2:65" s="13" customFormat="1" ht="12">
      <c r="B207" s="160"/>
      <c r="D207" s="154" t="s">
        <v>138</v>
      </c>
      <c r="E207" s="161" t="s">
        <v>1</v>
      </c>
      <c r="F207" s="162" t="s">
        <v>326</v>
      </c>
      <c r="H207" s="163">
        <v>1.44</v>
      </c>
      <c r="I207" s="164"/>
      <c r="L207" s="160"/>
      <c r="M207" s="165"/>
      <c r="T207" s="166"/>
      <c r="AT207" s="161" t="s">
        <v>138</v>
      </c>
      <c r="AU207" s="161" t="s">
        <v>136</v>
      </c>
      <c r="AV207" s="13" t="s">
        <v>136</v>
      </c>
      <c r="AW207" s="13" t="s">
        <v>30</v>
      </c>
      <c r="AX207" s="13" t="s">
        <v>75</v>
      </c>
      <c r="AY207" s="161" t="s">
        <v>128</v>
      </c>
    </row>
    <row r="208" spans="2:65" s="14" customFormat="1" ht="12">
      <c r="B208" s="167"/>
      <c r="D208" s="154" t="s">
        <v>138</v>
      </c>
      <c r="E208" s="168" t="s">
        <v>1</v>
      </c>
      <c r="F208" s="169" t="s">
        <v>144</v>
      </c>
      <c r="H208" s="170">
        <v>19.260000000000002</v>
      </c>
      <c r="I208" s="171"/>
      <c r="L208" s="167"/>
      <c r="M208" s="172"/>
      <c r="T208" s="173"/>
      <c r="AT208" s="168" t="s">
        <v>138</v>
      </c>
      <c r="AU208" s="168" t="s">
        <v>136</v>
      </c>
      <c r="AV208" s="14" t="s">
        <v>135</v>
      </c>
      <c r="AW208" s="14" t="s">
        <v>30</v>
      </c>
      <c r="AX208" s="14" t="s">
        <v>83</v>
      </c>
      <c r="AY208" s="168" t="s">
        <v>128</v>
      </c>
    </row>
    <row r="209" spans="2:65" s="1" customFormat="1" ht="24.25" customHeight="1">
      <c r="B209" s="138"/>
      <c r="C209" s="139" t="s">
        <v>238</v>
      </c>
      <c r="D209" s="139" t="s">
        <v>131</v>
      </c>
      <c r="E209" s="140" t="s">
        <v>425</v>
      </c>
      <c r="F209" s="141" t="s">
        <v>426</v>
      </c>
      <c r="G209" s="142" t="s">
        <v>134</v>
      </c>
      <c r="H209" s="143">
        <v>19.260000000000002</v>
      </c>
      <c r="I209" s="144"/>
      <c r="J209" s="145">
        <f>ROUND(I209*H209,2)</f>
        <v>0</v>
      </c>
      <c r="K209" s="146"/>
      <c r="L209" s="32"/>
      <c r="M209" s="147" t="s">
        <v>1</v>
      </c>
      <c r="N209" s="148" t="s">
        <v>41</v>
      </c>
      <c r="P209" s="149">
        <f>O209*H209</f>
        <v>0</v>
      </c>
      <c r="Q209" s="149">
        <v>1.3E-6</v>
      </c>
      <c r="R209" s="149">
        <f>Q209*H209</f>
        <v>2.5038000000000003E-5</v>
      </c>
      <c r="S209" s="149">
        <v>0</v>
      </c>
      <c r="T209" s="150">
        <f>S209*H209</f>
        <v>0</v>
      </c>
      <c r="AR209" s="151" t="s">
        <v>199</v>
      </c>
      <c r="AT209" s="151" t="s">
        <v>131</v>
      </c>
      <c r="AU209" s="151" t="s">
        <v>136</v>
      </c>
      <c r="AY209" s="17" t="s">
        <v>128</v>
      </c>
      <c r="BE209" s="152">
        <f>IF(N209="základná",J209,0)</f>
        <v>0</v>
      </c>
      <c r="BF209" s="152">
        <f>IF(N209="znížená",J209,0)</f>
        <v>0</v>
      </c>
      <c r="BG209" s="152">
        <f>IF(N209="zákl. prenesená",J209,0)</f>
        <v>0</v>
      </c>
      <c r="BH209" s="152">
        <f>IF(N209="zníž. prenesená",J209,0)</f>
        <v>0</v>
      </c>
      <c r="BI209" s="152">
        <f>IF(N209="nulová",J209,0)</f>
        <v>0</v>
      </c>
      <c r="BJ209" s="17" t="s">
        <v>136</v>
      </c>
      <c r="BK209" s="152">
        <f>ROUND(I209*H209,2)</f>
        <v>0</v>
      </c>
      <c r="BL209" s="17" t="s">
        <v>199</v>
      </c>
      <c r="BM209" s="151" t="s">
        <v>427</v>
      </c>
    </row>
    <row r="210" spans="2:65" s="12" customFormat="1" ht="12">
      <c r="B210" s="153"/>
      <c r="D210" s="154" t="s">
        <v>138</v>
      </c>
      <c r="E210" s="155" t="s">
        <v>1</v>
      </c>
      <c r="F210" s="156" t="s">
        <v>322</v>
      </c>
      <c r="H210" s="155" t="s">
        <v>1</v>
      </c>
      <c r="I210" s="157"/>
      <c r="L210" s="153"/>
      <c r="M210" s="158"/>
      <c r="T210" s="159"/>
      <c r="AT210" s="155" t="s">
        <v>138</v>
      </c>
      <c r="AU210" s="155" t="s">
        <v>136</v>
      </c>
      <c r="AV210" s="12" t="s">
        <v>83</v>
      </c>
      <c r="AW210" s="12" t="s">
        <v>30</v>
      </c>
      <c r="AX210" s="12" t="s">
        <v>75</v>
      </c>
      <c r="AY210" s="155" t="s">
        <v>128</v>
      </c>
    </row>
    <row r="211" spans="2:65" s="13" customFormat="1" ht="12">
      <c r="B211" s="160"/>
      <c r="D211" s="154" t="s">
        <v>138</v>
      </c>
      <c r="E211" s="161" t="s">
        <v>1</v>
      </c>
      <c r="F211" s="162" t="s">
        <v>323</v>
      </c>
      <c r="H211" s="163">
        <v>5.94</v>
      </c>
      <c r="I211" s="164"/>
      <c r="L211" s="160"/>
      <c r="M211" s="165"/>
      <c r="T211" s="166"/>
      <c r="AT211" s="161" t="s">
        <v>138</v>
      </c>
      <c r="AU211" s="161" t="s">
        <v>136</v>
      </c>
      <c r="AV211" s="13" t="s">
        <v>136</v>
      </c>
      <c r="AW211" s="13" t="s">
        <v>30</v>
      </c>
      <c r="AX211" s="13" t="s">
        <v>75</v>
      </c>
      <c r="AY211" s="161" t="s">
        <v>128</v>
      </c>
    </row>
    <row r="212" spans="2:65" s="13" customFormat="1" ht="12">
      <c r="B212" s="160"/>
      <c r="D212" s="154" t="s">
        <v>138</v>
      </c>
      <c r="E212" s="161" t="s">
        <v>1</v>
      </c>
      <c r="F212" s="162" t="s">
        <v>324</v>
      </c>
      <c r="H212" s="163">
        <v>5.94</v>
      </c>
      <c r="I212" s="164"/>
      <c r="L212" s="160"/>
      <c r="M212" s="165"/>
      <c r="T212" s="166"/>
      <c r="AT212" s="161" t="s">
        <v>138</v>
      </c>
      <c r="AU212" s="161" t="s">
        <v>136</v>
      </c>
      <c r="AV212" s="13" t="s">
        <v>136</v>
      </c>
      <c r="AW212" s="13" t="s">
        <v>30</v>
      </c>
      <c r="AX212" s="13" t="s">
        <v>75</v>
      </c>
      <c r="AY212" s="161" t="s">
        <v>128</v>
      </c>
    </row>
    <row r="213" spans="2:65" s="13" customFormat="1" ht="12">
      <c r="B213" s="160"/>
      <c r="D213" s="154" t="s">
        <v>138</v>
      </c>
      <c r="E213" s="161" t="s">
        <v>1</v>
      </c>
      <c r="F213" s="162" t="s">
        <v>325</v>
      </c>
      <c r="H213" s="163">
        <v>5.94</v>
      </c>
      <c r="I213" s="164"/>
      <c r="L213" s="160"/>
      <c r="M213" s="165"/>
      <c r="T213" s="166"/>
      <c r="AT213" s="161" t="s">
        <v>138</v>
      </c>
      <c r="AU213" s="161" t="s">
        <v>136</v>
      </c>
      <c r="AV213" s="13" t="s">
        <v>136</v>
      </c>
      <c r="AW213" s="13" t="s">
        <v>30</v>
      </c>
      <c r="AX213" s="13" t="s">
        <v>75</v>
      </c>
      <c r="AY213" s="161" t="s">
        <v>128</v>
      </c>
    </row>
    <row r="214" spans="2:65" s="13" customFormat="1" ht="12">
      <c r="B214" s="160"/>
      <c r="D214" s="154" t="s">
        <v>138</v>
      </c>
      <c r="E214" s="161" t="s">
        <v>1</v>
      </c>
      <c r="F214" s="162" t="s">
        <v>326</v>
      </c>
      <c r="H214" s="163">
        <v>1.44</v>
      </c>
      <c r="I214" s="164"/>
      <c r="L214" s="160"/>
      <c r="M214" s="165"/>
      <c r="T214" s="166"/>
      <c r="AT214" s="161" t="s">
        <v>138</v>
      </c>
      <c r="AU214" s="161" t="s">
        <v>136</v>
      </c>
      <c r="AV214" s="13" t="s">
        <v>136</v>
      </c>
      <c r="AW214" s="13" t="s">
        <v>30</v>
      </c>
      <c r="AX214" s="13" t="s">
        <v>75</v>
      </c>
      <c r="AY214" s="161" t="s">
        <v>128</v>
      </c>
    </row>
    <row r="215" spans="2:65" s="14" customFormat="1" ht="12">
      <c r="B215" s="167"/>
      <c r="D215" s="154" t="s">
        <v>138</v>
      </c>
      <c r="E215" s="168" t="s">
        <v>1</v>
      </c>
      <c r="F215" s="169" t="s">
        <v>144</v>
      </c>
      <c r="H215" s="170">
        <v>19.260000000000002</v>
      </c>
      <c r="I215" s="171"/>
      <c r="L215" s="167"/>
      <c r="M215" s="172"/>
      <c r="T215" s="173"/>
      <c r="AT215" s="168" t="s">
        <v>138</v>
      </c>
      <c r="AU215" s="168" t="s">
        <v>136</v>
      </c>
      <c r="AV215" s="14" t="s">
        <v>135</v>
      </c>
      <c r="AW215" s="14" t="s">
        <v>30</v>
      </c>
      <c r="AX215" s="14" t="s">
        <v>83</v>
      </c>
      <c r="AY215" s="168" t="s">
        <v>128</v>
      </c>
    </row>
    <row r="216" spans="2:65" s="1" customFormat="1" ht="24.25" customHeight="1">
      <c r="B216" s="138"/>
      <c r="C216" s="139" t="s">
        <v>244</v>
      </c>
      <c r="D216" s="139" t="s">
        <v>131</v>
      </c>
      <c r="E216" s="140" t="s">
        <v>428</v>
      </c>
      <c r="F216" s="141" t="s">
        <v>429</v>
      </c>
      <c r="G216" s="142" t="s">
        <v>134</v>
      </c>
      <c r="H216" s="143">
        <v>23.111999999999998</v>
      </c>
      <c r="I216" s="144"/>
      <c r="J216" s="145">
        <f>ROUND(I216*H216,2)</f>
        <v>0</v>
      </c>
      <c r="K216" s="146"/>
      <c r="L216" s="32"/>
      <c r="M216" s="147" t="s">
        <v>1</v>
      </c>
      <c r="N216" s="148" t="s">
        <v>41</v>
      </c>
      <c r="P216" s="149">
        <f>O216*H216</f>
        <v>0</v>
      </c>
      <c r="Q216" s="149">
        <v>1.3E-6</v>
      </c>
      <c r="R216" s="149">
        <f>Q216*H216</f>
        <v>3.0045599999999999E-5</v>
      </c>
      <c r="S216" s="149">
        <v>0</v>
      </c>
      <c r="T216" s="150">
        <f>S216*H216</f>
        <v>0</v>
      </c>
      <c r="AR216" s="151" t="s">
        <v>199</v>
      </c>
      <c r="AT216" s="151" t="s">
        <v>131</v>
      </c>
      <c r="AU216" s="151" t="s">
        <v>136</v>
      </c>
      <c r="AY216" s="17" t="s">
        <v>128</v>
      </c>
      <c r="BE216" s="152">
        <f>IF(N216="základná",J216,0)</f>
        <v>0</v>
      </c>
      <c r="BF216" s="152">
        <f>IF(N216="znížená",J216,0)</f>
        <v>0</v>
      </c>
      <c r="BG216" s="152">
        <f>IF(N216="zákl. prenesená",J216,0)</f>
        <v>0</v>
      </c>
      <c r="BH216" s="152">
        <f>IF(N216="zníž. prenesená",J216,0)</f>
        <v>0</v>
      </c>
      <c r="BI216" s="152">
        <f>IF(N216="nulová",J216,0)</f>
        <v>0</v>
      </c>
      <c r="BJ216" s="17" t="s">
        <v>136</v>
      </c>
      <c r="BK216" s="152">
        <f>ROUND(I216*H216,2)</f>
        <v>0</v>
      </c>
      <c r="BL216" s="17" t="s">
        <v>199</v>
      </c>
      <c r="BM216" s="151" t="s">
        <v>430</v>
      </c>
    </row>
    <row r="217" spans="2:65" s="12" customFormat="1" ht="12">
      <c r="B217" s="153"/>
      <c r="D217" s="154" t="s">
        <v>138</v>
      </c>
      <c r="E217" s="155" t="s">
        <v>1</v>
      </c>
      <c r="F217" s="156" t="s">
        <v>233</v>
      </c>
      <c r="H217" s="155" t="s">
        <v>1</v>
      </c>
      <c r="I217" s="157"/>
      <c r="L217" s="153"/>
      <c r="M217" s="158"/>
      <c r="T217" s="159"/>
      <c r="AT217" s="155" t="s">
        <v>138</v>
      </c>
      <c r="AU217" s="155" t="s">
        <v>136</v>
      </c>
      <c r="AV217" s="12" t="s">
        <v>83</v>
      </c>
      <c r="AW217" s="12" t="s">
        <v>30</v>
      </c>
      <c r="AX217" s="12" t="s">
        <v>75</v>
      </c>
      <c r="AY217" s="155" t="s">
        <v>128</v>
      </c>
    </row>
    <row r="218" spans="2:65" s="13" customFormat="1" ht="12">
      <c r="B218" s="160"/>
      <c r="D218" s="154" t="s">
        <v>138</v>
      </c>
      <c r="E218" s="161" t="s">
        <v>1</v>
      </c>
      <c r="F218" s="162" t="s">
        <v>334</v>
      </c>
      <c r="H218" s="163">
        <v>7.1280000000000001</v>
      </c>
      <c r="I218" s="164"/>
      <c r="L218" s="160"/>
      <c r="M218" s="165"/>
      <c r="T218" s="166"/>
      <c r="AT218" s="161" t="s">
        <v>138</v>
      </c>
      <c r="AU218" s="161" t="s">
        <v>136</v>
      </c>
      <c r="AV218" s="13" t="s">
        <v>136</v>
      </c>
      <c r="AW218" s="13" t="s">
        <v>30</v>
      </c>
      <c r="AX218" s="13" t="s">
        <v>75</v>
      </c>
      <c r="AY218" s="161" t="s">
        <v>128</v>
      </c>
    </row>
    <row r="219" spans="2:65" s="13" customFormat="1" ht="12">
      <c r="B219" s="160"/>
      <c r="D219" s="154" t="s">
        <v>138</v>
      </c>
      <c r="E219" s="161" t="s">
        <v>1</v>
      </c>
      <c r="F219" s="162" t="s">
        <v>335</v>
      </c>
      <c r="H219" s="163">
        <v>7.1280000000000001</v>
      </c>
      <c r="I219" s="164"/>
      <c r="L219" s="160"/>
      <c r="M219" s="165"/>
      <c r="T219" s="166"/>
      <c r="AT219" s="161" t="s">
        <v>138</v>
      </c>
      <c r="AU219" s="161" t="s">
        <v>136</v>
      </c>
      <c r="AV219" s="13" t="s">
        <v>136</v>
      </c>
      <c r="AW219" s="13" t="s">
        <v>30</v>
      </c>
      <c r="AX219" s="13" t="s">
        <v>75</v>
      </c>
      <c r="AY219" s="161" t="s">
        <v>128</v>
      </c>
    </row>
    <row r="220" spans="2:65" s="13" customFormat="1" ht="12">
      <c r="B220" s="160"/>
      <c r="D220" s="154" t="s">
        <v>138</v>
      </c>
      <c r="E220" s="161" t="s">
        <v>1</v>
      </c>
      <c r="F220" s="162" t="s">
        <v>336</v>
      </c>
      <c r="H220" s="163">
        <v>7.1280000000000001</v>
      </c>
      <c r="I220" s="164"/>
      <c r="L220" s="160"/>
      <c r="M220" s="165"/>
      <c r="T220" s="166"/>
      <c r="AT220" s="161" t="s">
        <v>138</v>
      </c>
      <c r="AU220" s="161" t="s">
        <v>136</v>
      </c>
      <c r="AV220" s="13" t="s">
        <v>136</v>
      </c>
      <c r="AW220" s="13" t="s">
        <v>30</v>
      </c>
      <c r="AX220" s="13" t="s">
        <v>75</v>
      </c>
      <c r="AY220" s="161" t="s">
        <v>128</v>
      </c>
    </row>
    <row r="221" spans="2:65" s="13" customFormat="1" ht="12">
      <c r="B221" s="160"/>
      <c r="D221" s="154" t="s">
        <v>138</v>
      </c>
      <c r="E221" s="161" t="s">
        <v>1</v>
      </c>
      <c r="F221" s="162" t="s">
        <v>337</v>
      </c>
      <c r="H221" s="163">
        <v>1.728</v>
      </c>
      <c r="I221" s="164"/>
      <c r="L221" s="160"/>
      <c r="M221" s="165"/>
      <c r="T221" s="166"/>
      <c r="AT221" s="161" t="s">
        <v>138</v>
      </c>
      <c r="AU221" s="161" t="s">
        <v>136</v>
      </c>
      <c r="AV221" s="13" t="s">
        <v>136</v>
      </c>
      <c r="AW221" s="13" t="s">
        <v>30</v>
      </c>
      <c r="AX221" s="13" t="s">
        <v>75</v>
      </c>
      <c r="AY221" s="161" t="s">
        <v>128</v>
      </c>
    </row>
    <row r="222" spans="2:65" s="14" customFormat="1" ht="12">
      <c r="B222" s="167"/>
      <c r="D222" s="154" t="s">
        <v>138</v>
      </c>
      <c r="E222" s="168" t="s">
        <v>1</v>
      </c>
      <c r="F222" s="169" t="s">
        <v>144</v>
      </c>
      <c r="H222" s="170">
        <v>23.111999999999998</v>
      </c>
      <c r="I222" s="171"/>
      <c r="L222" s="167"/>
      <c r="M222" s="172"/>
      <c r="T222" s="173"/>
      <c r="AT222" s="168" t="s">
        <v>138</v>
      </c>
      <c r="AU222" s="168" t="s">
        <v>136</v>
      </c>
      <c r="AV222" s="14" t="s">
        <v>135</v>
      </c>
      <c r="AW222" s="14" t="s">
        <v>30</v>
      </c>
      <c r="AX222" s="14" t="s">
        <v>83</v>
      </c>
      <c r="AY222" s="168" t="s">
        <v>128</v>
      </c>
    </row>
    <row r="223" spans="2:65" s="1" customFormat="1" ht="16.5" customHeight="1">
      <c r="B223" s="138"/>
      <c r="C223" s="139" t="s">
        <v>254</v>
      </c>
      <c r="D223" s="139" t="s">
        <v>131</v>
      </c>
      <c r="E223" s="140" t="s">
        <v>431</v>
      </c>
      <c r="F223" s="141" t="s">
        <v>432</v>
      </c>
      <c r="G223" s="142" t="s">
        <v>134</v>
      </c>
      <c r="H223" s="143">
        <v>23.111999999999998</v>
      </c>
      <c r="I223" s="144"/>
      <c r="J223" s="145">
        <f>ROUND(I223*H223,2)</f>
        <v>0</v>
      </c>
      <c r="K223" s="146"/>
      <c r="L223" s="32"/>
      <c r="M223" s="147" t="s">
        <v>1</v>
      </c>
      <c r="N223" s="148" t="s">
        <v>41</v>
      </c>
      <c r="P223" s="149">
        <f>O223*H223</f>
        <v>0</v>
      </c>
      <c r="Q223" s="149">
        <v>9.5000000000000005E-5</v>
      </c>
      <c r="R223" s="149">
        <f>Q223*H223</f>
        <v>2.19564E-3</v>
      </c>
      <c r="S223" s="149">
        <v>0</v>
      </c>
      <c r="T223" s="150">
        <f>S223*H223</f>
        <v>0</v>
      </c>
      <c r="AR223" s="151" t="s">
        <v>199</v>
      </c>
      <c r="AT223" s="151" t="s">
        <v>131</v>
      </c>
      <c r="AU223" s="151" t="s">
        <v>136</v>
      </c>
      <c r="AY223" s="17" t="s">
        <v>128</v>
      </c>
      <c r="BE223" s="152">
        <f>IF(N223="základná",J223,0)</f>
        <v>0</v>
      </c>
      <c r="BF223" s="152">
        <f>IF(N223="znížená",J223,0)</f>
        <v>0</v>
      </c>
      <c r="BG223" s="152">
        <f>IF(N223="zákl. prenesená",J223,0)</f>
        <v>0</v>
      </c>
      <c r="BH223" s="152">
        <f>IF(N223="zníž. prenesená",J223,0)</f>
        <v>0</v>
      </c>
      <c r="BI223" s="152">
        <f>IF(N223="nulová",J223,0)</f>
        <v>0</v>
      </c>
      <c r="BJ223" s="17" t="s">
        <v>136</v>
      </c>
      <c r="BK223" s="152">
        <f>ROUND(I223*H223,2)</f>
        <v>0</v>
      </c>
      <c r="BL223" s="17" t="s">
        <v>199</v>
      </c>
      <c r="BM223" s="151" t="s">
        <v>433</v>
      </c>
    </row>
    <row r="224" spans="2:65" s="12" customFormat="1" ht="12">
      <c r="B224" s="153"/>
      <c r="D224" s="154" t="s">
        <v>138</v>
      </c>
      <c r="E224" s="155" t="s">
        <v>1</v>
      </c>
      <c r="F224" s="156" t="s">
        <v>233</v>
      </c>
      <c r="H224" s="155" t="s">
        <v>1</v>
      </c>
      <c r="I224" s="157"/>
      <c r="L224" s="153"/>
      <c r="M224" s="158"/>
      <c r="T224" s="159"/>
      <c r="AT224" s="155" t="s">
        <v>138</v>
      </c>
      <c r="AU224" s="155" t="s">
        <v>136</v>
      </c>
      <c r="AV224" s="12" t="s">
        <v>83</v>
      </c>
      <c r="AW224" s="12" t="s">
        <v>30</v>
      </c>
      <c r="AX224" s="12" t="s">
        <v>75</v>
      </c>
      <c r="AY224" s="155" t="s">
        <v>128</v>
      </c>
    </row>
    <row r="225" spans="2:63" s="13" customFormat="1" ht="12">
      <c r="B225" s="160"/>
      <c r="D225" s="154" t="s">
        <v>138</v>
      </c>
      <c r="E225" s="161" t="s">
        <v>1</v>
      </c>
      <c r="F225" s="162" t="s">
        <v>334</v>
      </c>
      <c r="H225" s="163">
        <v>7.1280000000000001</v>
      </c>
      <c r="I225" s="164"/>
      <c r="L225" s="160"/>
      <c r="M225" s="165"/>
      <c r="T225" s="166"/>
      <c r="AT225" s="161" t="s">
        <v>138</v>
      </c>
      <c r="AU225" s="161" t="s">
        <v>136</v>
      </c>
      <c r="AV225" s="13" t="s">
        <v>136</v>
      </c>
      <c r="AW225" s="13" t="s">
        <v>30</v>
      </c>
      <c r="AX225" s="13" t="s">
        <v>75</v>
      </c>
      <c r="AY225" s="161" t="s">
        <v>128</v>
      </c>
    </row>
    <row r="226" spans="2:63" s="13" customFormat="1" ht="12">
      <c r="B226" s="160"/>
      <c r="D226" s="154" t="s">
        <v>138</v>
      </c>
      <c r="E226" s="161" t="s">
        <v>1</v>
      </c>
      <c r="F226" s="162" t="s">
        <v>335</v>
      </c>
      <c r="H226" s="163">
        <v>7.1280000000000001</v>
      </c>
      <c r="I226" s="164"/>
      <c r="L226" s="160"/>
      <c r="M226" s="165"/>
      <c r="T226" s="166"/>
      <c r="AT226" s="161" t="s">
        <v>138</v>
      </c>
      <c r="AU226" s="161" t="s">
        <v>136</v>
      </c>
      <c r="AV226" s="13" t="s">
        <v>136</v>
      </c>
      <c r="AW226" s="13" t="s">
        <v>30</v>
      </c>
      <c r="AX226" s="13" t="s">
        <v>75</v>
      </c>
      <c r="AY226" s="161" t="s">
        <v>128</v>
      </c>
    </row>
    <row r="227" spans="2:63" s="13" customFormat="1" ht="12">
      <c r="B227" s="160"/>
      <c r="D227" s="154" t="s">
        <v>138</v>
      </c>
      <c r="E227" s="161" t="s">
        <v>1</v>
      </c>
      <c r="F227" s="162" t="s">
        <v>336</v>
      </c>
      <c r="H227" s="163">
        <v>7.1280000000000001</v>
      </c>
      <c r="I227" s="164"/>
      <c r="L227" s="160"/>
      <c r="M227" s="165"/>
      <c r="T227" s="166"/>
      <c r="AT227" s="161" t="s">
        <v>138</v>
      </c>
      <c r="AU227" s="161" t="s">
        <v>136</v>
      </c>
      <c r="AV227" s="13" t="s">
        <v>136</v>
      </c>
      <c r="AW227" s="13" t="s">
        <v>30</v>
      </c>
      <c r="AX227" s="13" t="s">
        <v>75</v>
      </c>
      <c r="AY227" s="161" t="s">
        <v>128</v>
      </c>
    </row>
    <row r="228" spans="2:63" s="13" customFormat="1" ht="12">
      <c r="B228" s="160"/>
      <c r="D228" s="154" t="s">
        <v>138</v>
      </c>
      <c r="E228" s="161" t="s">
        <v>1</v>
      </c>
      <c r="F228" s="162" t="s">
        <v>337</v>
      </c>
      <c r="H228" s="163">
        <v>1.728</v>
      </c>
      <c r="I228" s="164"/>
      <c r="L228" s="160"/>
      <c r="M228" s="165"/>
      <c r="T228" s="166"/>
      <c r="AT228" s="161" t="s">
        <v>138</v>
      </c>
      <c r="AU228" s="161" t="s">
        <v>136</v>
      </c>
      <c r="AV228" s="13" t="s">
        <v>136</v>
      </c>
      <c r="AW228" s="13" t="s">
        <v>30</v>
      </c>
      <c r="AX228" s="13" t="s">
        <v>75</v>
      </c>
      <c r="AY228" s="161" t="s">
        <v>128</v>
      </c>
    </row>
    <row r="229" spans="2:63" s="14" customFormat="1" ht="12">
      <c r="B229" s="210"/>
      <c r="C229" s="211"/>
      <c r="D229" s="212" t="s">
        <v>138</v>
      </c>
      <c r="E229" s="213" t="s">
        <v>1</v>
      </c>
      <c r="F229" s="214" t="s">
        <v>144</v>
      </c>
      <c r="G229" s="211"/>
      <c r="H229" s="215">
        <v>23.111999999999998</v>
      </c>
      <c r="I229" s="216"/>
      <c r="J229" s="211"/>
      <c r="L229" s="167"/>
      <c r="M229" s="172"/>
      <c r="T229" s="173"/>
      <c r="AT229" s="168" t="s">
        <v>138</v>
      </c>
      <c r="AU229" s="168" t="s">
        <v>136</v>
      </c>
      <c r="AV229" s="14" t="s">
        <v>135</v>
      </c>
      <c r="AW229" s="14" t="s">
        <v>30</v>
      </c>
      <c r="AX229" s="14" t="s">
        <v>83</v>
      </c>
      <c r="AY229" s="168" t="s">
        <v>128</v>
      </c>
    </row>
    <row r="230" spans="2:63" s="200" customFormat="1" ht="50" customHeight="1">
      <c r="E230" s="201" t="s">
        <v>338</v>
      </c>
      <c r="F230" s="201" t="s">
        <v>339</v>
      </c>
      <c r="J230" s="199">
        <f t="shared" ref="J230:J235" si="0">BK230</f>
        <v>0</v>
      </c>
      <c r="AT230" s="202" t="s">
        <v>74</v>
      </c>
      <c r="AU230" s="202" t="s">
        <v>75</v>
      </c>
      <c r="AY230" s="202" t="s">
        <v>340</v>
      </c>
      <c r="BK230" s="203">
        <f>SUM(BK231:BK235)</f>
        <v>0</v>
      </c>
    </row>
    <row r="231" spans="2:63" s="200" customFormat="1" ht="16.25" customHeight="1">
      <c r="C231" s="204" t="s">
        <v>1</v>
      </c>
      <c r="D231" s="204" t="s">
        <v>131</v>
      </c>
      <c r="E231" s="205" t="s">
        <v>1</v>
      </c>
      <c r="F231" s="206" t="s">
        <v>1</v>
      </c>
      <c r="G231" s="207" t="s">
        <v>1</v>
      </c>
      <c r="H231" s="208"/>
      <c r="I231" s="208"/>
      <c r="J231" s="203">
        <f t="shared" si="0"/>
        <v>0</v>
      </c>
      <c r="M231" s="209" t="s">
        <v>1</v>
      </c>
      <c r="N231" s="204" t="s">
        <v>41</v>
      </c>
      <c r="AT231" s="202" t="s">
        <v>340</v>
      </c>
      <c r="AU231" s="202" t="s">
        <v>83</v>
      </c>
      <c r="AY231" s="202" t="s">
        <v>340</v>
      </c>
      <c r="BE231" s="203">
        <f>IF(N231="základná",J231,0)</f>
        <v>0</v>
      </c>
      <c r="BF231" s="203">
        <f>IF(N231="znížená",J231,0)</f>
        <v>0</v>
      </c>
      <c r="BG231" s="203">
        <f>IF(N231="zákl. prenesená",J231,0)</f>
        <v>0</v>
      </c>
      <c r="BH231" s="203">
        <f>IF(N231="zníž. prenesená",J231,0)</f>
        <v>0</v>
      </c>
      <c r="BI231" s="203">
        <f>IF(N231="nulová",J231,0)</f>
        <v>0</v>
      </c>
      <c r="BJ231" s="202" t="s">
        <v>136</v>
      </c>
      <c r="BK231" s="203">
        <f>I231*H231</f>
        <v>0</v>
      </c>
    </row>
    <row r="232" spans="2:63" s="200" customFormat="1" ht="16.25" customHeight="1">
      <c r="C232" s="204" t="s">
        <v>1</v>
      </c>
      <c r="D232" s="204" t="s">
        <v>131</v>
      </c>
      <c r="E232" s="205" t="s">
        <v>1</v>
      </c>
      <c r="F232" s="206" t="s">
        <v>1</v>
      </c>
      <c r="G232" s="207" t="s">
        <v>1</v>
      </c>
      <c r="H232" s="208"/>
      <c r="I232" s="208"/>
      <c r="J232" s="203">
        <f t="shared" si="0"/>
        <v>0</v>
      </c>
      <c r="M232" s="209" t="s">
        <v>1</v>
      </c>
      <c r="N232" s="204" t="s">
        <v>41</v>
      </c>
      <c r="AT232" s="202" t="s">
        <v>340</v>
      </c>
      <c r="AU232" s="202" t="s">
        <v>83</v>
      </c>
      <c r="AY232" s="202" t="s">
        <v>340</v>
      </c>
      <c r="BE232" s="203">
        <f>IF(N232="základná",J232,0)</f>
        <v>0</v>
      </c>
      <c r="BF232" s="203">
        <f>IF(N232="znížená",J232,0)</f>
        <v>0</v>
      </c>
      <c r="BG232" s="203">
        <f>IF(N232="zákl. prenesená",J232,0)</f>
        <v>0</v>
      </c>
      <c r="BH232" s="203">
        <f>IF(N232="zníž. prenesená",J232,0)</f>
        <v>0</v>
      </c>
      <c r="BI232" s="203">
        <f>IF(N232="nulová",J232,0)</f>
        <v>0</v>
      </c>
      <c r="BJ232" s="202" t="s">
        <v>136</v>
      </c>
      <c r="BK232" s="203">
        <f>I232*H232</f>
        <v>0</v>
      </c>
    </row>
    <row r="233" spans="2:63" s="200" customFormat="1" ht="16.25" customHeight="1">
      <c r="C233" s="204" t="s">
        <v>1</v>
      </c>
      <c r="D233" s="204" t="s">
        <v>131</v>
      </c>
      <c r="E233" s="205" t="s">
        <v>1</v>
      </c>
      <c r="F233" s="206" t="s">
        <v>1</v>
      </c>
      <c r="G233" s="207" t="s">
        <v>1</v>
      </c>
      <c r="H233" s="208"/>
      <c r="I233" s="208"/>
      <c r="J233" s="203">
        <f t="shared" si="0"/>
        <v>0</v>
      </c>
      <c r="M233" s="209" t="s">
        <v>1</v>
      </c>
      <c r="N233" s="204" t="s">
        <v>41</v>
      </c>
      <c r="AT233" s="202" t="s">
        <v>340</v>
      </c>
      <c r="AU233" s="202" t="s">
        <v>83</v>
      </c>
      <c r="AY233" s="202" t="s">
        <v>340</v>
      </c>
      <c r="BE233" s="203">
        <f>IF(N233="základná",J233,0)</f>
        <v>0</v>
      </c>
      <c r="BF233" s="203">
        <f>IF(N233="znížená",J233,0)</f>
        <v>0</v>
      </c>
      <c r="BG233" s="203">
        <f>IF(N233="zákl. prenesená",J233,0)</f>
        <v>0</v>
      </c>
      <c r="BH233" s="203">
        <f>IF(N233="zníž. prenesená",J233,0)</f>
        <v>0</v>
      </c>
      <c r="BI233" s="203">
        <f>IF(N233="nulová",J233,0)</f>
        <v>0</v>
      </c>
      <c r="BJ233" s="202" t="s">
        <v>136</v>
      </c>
      <c r="BK233" s="203">
        <f>I233*H233</f>
        <v>0</v>
      </c>
    </row>
    <row r="234" spans="2:63" s="200" customFormat="1" ht="16.25" customHeight="1">
      <c r="C234" s="204" t="s">
        <v>1</v>
      </c>
      <c r="D234" s="204" t="s">
        <v>131</v>
      </c>
      <c r="E234" s="205" t="s">
        <v>1</v>
      </c>
      <c r="F234" s="206" t="s">
        <v>1</v>
      </c>
      <c r="G234" s="207" t="s">
        <v>1</v>
      </c>
      <c r="H234" s="208"/>
      <c r="I234" s="208"/>
      <c r="J234" s="203">
        <f t="shared" si="0"/>
        <v>0</v>
      </c>
      <c r="M234" s="209" t="s">
        <v>1</v>
      </c>
      <c r="N234" s="204" t="s">
        <v>41</v>
      </c>
      <c r="AT234" s="202" t="s">
        <v>340</v>
      </c>
      <c r="AU234" s="202" t="s">
        <v>83</v>
      </c>
      <c r="AY234" s="202" t="s">
        <v>340</v>
      </c>
      <c r="BE234" s="203">
        <f>IF(N234="základná",J234,0)</f>
        <v>0</v>
      </c>
      <c r="BF234" s="203">
        <f>IF(N234="znížená",J234,0)</f>
        <v>0</v>
      </c>
      <c r="BG234" s="203">
        <f>IF(N234="zákl. prenesená",J234,0)</f>
        <v>0</v>
      </c>
      <c r="BH234" s="203">
        <f>IF(N234="zníž. prenesená",J234,0)</f>
        <v>0</v>
      </c>
      <c r="BI234" s="203">
        <f>IF(N234="nulová",J234,0)</f>
        <v>0</v>
      </c>
      <c r="BJ234" s="202" t="s">
        <v>136</v>
      </c>
      <c r="BK234" s="203">
        <f>I234*H234</f>
        <v>0</v>
      </c>
    </row>
    <row r="235" spans="2:63" s="200" customFormat="1" ht="16.25" customHeight="1">
      <c r="C235" s="204" t="s">
        <v>1</v>
      </c>
      <c r="D235" s="204" t="s">
        <v>131</v>
      </c>
      <c r="E235" s="205" t="s">
        <v>1</v>
      </c>
      <c r="F235" s="206" t="s">
        <v>1</v>
      </c>
      <c r="G235" s="207" t="s">
        <v>1</v>
      </c>
      <c r="H235" s="208"/>
      <c r="I235" s="208"/>
      <c r="J235" s="203">
        <f t="shared" si="0"/>
        <v>0</v>
      </c>
      <c r="M235" s="209" t="s">
        <v>1</v>
      </c>
      <c r="N235" s="204" t="s">
        <v>41</v>
      </c>
      <c r="AT235" s="202" t="s">
        <v>340</v>
      </c>
      <c r="AU235" s="202" t="s">
        <v>83</v>
      </c>
      <c r="AY235" s="202" t="s">
        <v>340</v>
      </c>
      <c r="BE235" s="203">
        <f>IF(N235="základná",J235,0)</f>
        <v>0</v>
      </c>
      <c r="BF235" s="203">
        <f>IF(N235="znížená",J235,0)</f>
        <v>0</v>
      </c>
      <c r="BG235" s="203">
        <f>IF(N235="zákl. prenesená",J235,0)</f>
        <v>0</v>
      </c>
      <c r="BH235" s="203">
        <f>IF(N235="zníž. prenesená",J235,0)</f>
        <v>0</v>
      </c>
      <c r="BI235" s="203">
        <f>IF(N235="nulová",J235,0)</f>
        <v>0</v>
      </c>
      <c r="BJ235" s="202" t="s">
        <v>136</v>
      </c>
      <c r="BK235" s="203">
        <f>I235*H235</f>
        <v>0</v>
      </c>
    </row>
    <row r="236" spans="2:63" s="1" customFormat="1" ht="7" customHeight="1"/>
  </sheetData>
  <autoFilter ref="C123:K235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31:D236" xr:uid="{00000000-0002-0000-0200-000000000000}">
      <formula1>"K, M"</formula1>
    </dataValidation>
    <dataValidation type="list" allowBlank="1" showInputMessage="1" showErrorMessage="1" error="Povolené sú hodnoty základná, znížená, nulová." sqref="N231:N236" xr:uid="{00000000-0002-0000-02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3"/>
  <sheetViews>
    <sheetView showGridLines="0" workbookViewId="0">
      <selection activeCell="F12" sqref="F12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66" t="s">
        <v>5</v>
      </c>
      <c r="M2" s="267"/>
      <c r="N2" s="267"/>
      <c r="O2" s="267"/>
      <c r="P2" s="267"/>
      <c r="Q2" s="267"/>
      <c r="R2" s="267"/>
      <c r="S2" s="267"/>
      <c r="T2" s="267"/>
      <c r="U2" s="267"/>
      <c r="V2" s="267"/>
      <c r="AT2" s="17" t="s">
        <v>90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94</v>
      </c>
      <c r="L4" s="20"/>
      <c r="M4" s="90" t="s">
        <v>10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85" t="str">
        <f>'Rekapitulácia stavby'!K6</f>
        <v>Osadenie zdvíhacej plošiny, ZŠ Rajčianska 3, Bratislava</v>
      </c>
      <c r="F7" s="286"/>
      <c r="G7" s="286"/>
      <c r="H7" s="286"/>
      <c r="L7" s="20"/>
    </row>
    <row r="8" spans="2:46" s="1" customFormat="1" ht="12" customHeight="1">
      <c r="B8" s="32"/>
      <c r="D8" s="27" t="s">
        <v>95</v>
      </c>
      <c r="L8" s="32"/>
    </row>
    <row r="9" spans="2:46" s="1" customFormat="1" ht="16.5" customHeight="1">
      <c r="B9" s="32"/>
      <c r="E9" s="257" t="s">
        <v>434</v>
      </c>
      <c r="F9" s="284"/>
      <c r="G9" s="284"/>
      <c r="H9" s="284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198" t="str">
        <f>'Rekapitulácia stavby'!AN8</f>
        <v>Vyplň údaj</v>
      </c>
      <c r="L12" s="32"/>
    </row>
    <row r="13" spans="2:46" s="1" customFormat="1" ht="11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87" t="str">
        <f>'Rekapitulácia stavby'!E14</f>
        <v>Vyplň údaj</v>
      </c>
      <c r="F18" s="279"/>
      <c r="G18" s="279"/>
      <c r="H18" s="279"/>
      <c r="I18" s="27" t="s">
        <v>25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435</v>
      </c>
      <c r="I24" s="27" t="s">
        <v>25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1"/>
      <c r="E27" s="283" t="s">
        <v>1</v>
      </c>
      <c r="F27" s="283"/>
      <c r="G27" s="283"/>
      <c r="H27" s="283"/>
      <c r="L27" s="91"/>
    </row>
    <row r="28" spans="2:12" s="1" customFormat="1" ht="7" customHeight="1">
      <c r="B28" s="32"/>
      <c r="L28" s="32"/>
    </row>
    <row r="29" spans="2:12" s="1" customFormat="1" ht="7" customHeight="1">
      <c r="B29" s="32"/>
      <c r="D29" s="55"/>
      <c r="E29" s="55"/>
      <c r="F29" s="55"/>
      <c r="G29" s="55"/>
      <c r="H29" s="55"/>
      <c r="I29" s="55"/>
      <c r="J29" s="55"/>
      <c r="K29" s="55"/>
      <c r="L29" s="32"/>
    </row>
    <row r="30" spans="2:12" s="1" customFormat="1" ht="25.25" customHeight="1">
      <c r="B30" s="32"/>
      <c r="D30" s="92" t="s">
        <v>35</v>
      </c>
      <c r="J30" s="68">
        <f>ROUND(J119, 2)</f>
        <v>0</v>
      </c>
      <c r="L30" s="32"/>
    </row>
    <row r="31" spans="2:12" s="1" customFormat="1" ht="7" customHeight="1">
      <c r="B31" s="32"/>
      <c r="D31" s="55"/>
      <c r="E31" s="55"/>
      <c r="F31" s="55"/>
      <c r="G31" s="55"/>
      <c r="H31" s="55"/>
      <c r="I31" s="55"/>
      <c r="J31" s="55"/>
      <c r="K31" s="55"/>
      <c r="L31" s="32"/>
    </row>
    <row r="32" spans="2:12" s="1" customFormat="1" ht="14.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5" customHeight="1">
      <c r="B33" s="32"/>
      <c r="D33" s="57" t="s">
        <v>39</v>
      </c>
      <c r="E33" s="37" t="s">
        <v>40</v>
      </c>
      <c r="F33" s="93">
        <f>ROUND((ROUND((SUM(BE119:BE136)),  2) + SUM(BE138:BE142)), 2)</f>
        <v>0</v>
      </c>
      <c r="G33" s="94"/>
      <c r="H33" s="94"/>
      <c r="I33" s="95">
        <v>0.23</v>
      </c>
      <c r="J33" s="93">
        <f>ROUND((ROUND(((SUM(BE119:BE136))*I33),  2) + (SUM(BE138:BE142)*I33)), 2)</f>
        <v>0</v>
      </c>
      <c r="L33" s="32"/>
    </row>
    <row r="34" spans="2:12" s="1" customFormat="1" ht="14.5" customHeight="1">
      <c r="B34" s="32"/>
      <c r="E34" s="37" t="s">
        <v>41</v>
      </c>
      <c r="F34" s="93">
        <f>ROUND((ROUND((SUM(BF119:BF136)),  2) + SUM(BF138:BF142)), 2)</f>
        <v>0</v>
      </c>
      <c r="G34" s="94"/>
      <c r="H34" s="94"/>
      <c r="I34" s="95">
        <v>0.23</v>
      </c>
      <c r="J34" s="93">
        <f>ROUND((ROUND(((SUM(BF119:BF136))*I34),  2) + (SUM(BF138:BF142)*I34)), 2)</f>
        <v>0</v>
      </c>
      <c r="L34" s="32"/>
    </row>
    <row r="35" spans="2:12" s="1" customFormat="1" ht="14.5" hidden="1" customHeight="1">
      <c r="B35" s="32"/>
      <c r="E35" s="27" t="s">
        <v>42</v>
      </c>
      <c r="F35" s="96">
        <f>ROUND((ROUND((SUM(BG119:BG136)),  2) + SUM(BG138:BG142)), 2)</f>
        <v>0</v>
      </c>
      <c r="I35" s="97">
        <v>0.23</v>
      </c>
      <c r="J35" s="96">
        <f>0</f>
        <v>0</v>
      </c>
      <c r="L35" s="32"/>
    </row>
    <row r="36" spans="2:12" s="1" customFormat="1" ht="14.5" hidden="1" customHeight="1">
      <c r="B36" s="32"/>
      <c r="E36" s="27" t="s">
        <v>43</v>
      </c>
      <c r="F36" s="96">
        <f>ROUND((ROUND((SUM(BH119:BH136)),  2) + SUM(BH138:BH142)), 2)</f>
        <v>0</v>
      </c>
      <c r="I36" s="97">
        <v>0.23</v>
      </c>
      <c r="J36" s="96">
        <f>0</f>
        <v>0</v>
      </c>
      <c r="L36" s="32"/>
    </row>
    <row r="37" spans="2:12" s="1" customFormat="1" ht="14.5" hidden="1" customHeight="1">
      <c r="B37" s="32"/>
      <c r="E37" s="37" t="s">
        <v>44</v>
      </c>
      <c r="F37" s="93">
        <f>ROUND((ROUND((SUM(BI119:BI136)),  2) + SUM(BI138:BI142)), 2)</f>
        <v>0</v>
      </c>
      <c r="G37" s="94"/>
      <c r="H37" s="94"/>
      <c r="I37" s="95">
        <v>0</v>
      </c>
      <c r="J37" s="93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25" customHeight="1">
      <c r="B39" s="32"/>
      <c r="C39" s="98"/>
      <c r="D39" s="99" t="s">
        <v>45</v>
      </c>
      <c r="E39" s="59"/>
      <c r="F39" s="59"/>
      <c r="G39" s="100" t="s">
        <v>46</v>
      </c>
      <c r="H39" s="101" t="s">
        <v>47</v>
      </c>
      <c r="I39" s="59"/>
      <c r="J39" s="102">
        <f>SUM(J30:J37)</f>
        <v>0</v>
      </c>
      <c r="K39" s="103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">
      <c r="B61" s="32"/>
      <c r="D61" s="46" t="s">
        <v>50</v>
      </c>
      <c r="E61" s="34"/>
      <c r="F61" s="104" t="s">
        <v>51</v>
      </c>
      <c r="G61" s="46" t="s">
        <v>50</v>
      </c>
      <c r="H61" s="34"/>
      <c r="I61" s="34"/>
      <c r="J61" s="105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">
      <c r="B76" s="32"/>
      <c r="D76" s="46" t="s">
        <v>50</v>
      </c>
      <c r="E76" s="34"/>
      <c r="F76" s="104" t="s">
        <v>51</v>
      </c>
      <c r="G76" s="46" t="s">
        <v>50</v>
      </c>
      <c r="H76" s="34"/>
      <c r="I76" s="34"/>
      <c r="J76" s="105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97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85" t="str">
        <f>E7</f>
        <v>Osadenie zdvíhacej plošiny, ZŠ Rajčianska 3, Bratislava</v>
      </c>
      <c r="F85" s="286"/>
      <c r="G85" s="286"/>
      <c r="H85" s="286"/>
      <c r="L85" s="32"/>
    </row>
    <row r="86" spans="2:47" s="1" customFormat="1" ht="12" customHeight="1">
      <c r="B86" s="32"/>
      <c r="C86" s="27" t="s">
        <v>95</v>
      </c>
      <c r="L86" s="32"/>
    </row>
    <row r="87" spans="2:47" s="1" customFormat="1" ht="16.5" customHeight="1">
      <c r="B87" s="32"/>
      <c r="E87" s="257" t="str">
        <f>E9</f>
        <v>03 - Elektroinštalácia</v>
      </c>
      <c r="F87" s="284"/>
      <c r="G87" s="284"/>
      <c r="H87" s="284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Rajčianska 3, Bratislava</v>
      </c>
      <c r="I89" s="27" t="s">
        <v>21</v>
      </c>
      <c r="J89" s="198" t="str">
        <f>IF(J12="","",J12)</f>
        <v>Vyplň údaj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22</v>
      </c>
      <c r="F91" s="25" t="str">
        <f>E15</f>
        <v>Základná škola Rajčianska 3, Bratislava</v>
      </c>
      <c r="I91" s="27" t="s">
        <v>28</v>
      </c>
      <c r="J91" s="30" t="str">
        <f>E21</f>
        <v>Ing. arch. T. Jákli</v>
      </c>
      <c r="L91" s="32"/>
    </row>
    <row r="92" spans="2:47" s="1" customFormat="1" ht="15.25" customHeight="1">
      <c r="B92" s="32"/>
      <c r="C92" s="27" t="s">
        <v>26</v>
      </c>
      <c r="F92" s="197" t="str">
        <f>IF(E18="","",E18)</f>
        <v>Vyplň údaj</v>
      </c>
      <c r="I92" s="27" t="s">
        <v>31</v>
      </c>
      <c r="J92" s="30" t="str">
        <f>E24</f>
        <v>Pavol Friso</v>
      </c>
      <c r="L92" s="32"/>
    </row>
    <row r="93" spans="2:47" s="1" customFormat="1" ht="10.25" customHeight="1">
      <c r="B93" s="32"/>
      <c r="L93" s="32"/>
    </row>
    <row r="94" spans="2:47" s="1" customFormat="1" ht="29.25" customHeight="1">
      <c r="B94" s="32"/>
      <c r="C94" s="106" t="s">
        <v>98</v>
      </c>
      <c r="D94" s="98"/>
      <c r="E94" s="98"/>
      <c r="F94" s="98"/>
      <c r="G94" s="98"/>
      <c r="H94" s="98"/>
      <c r="I94" s="98"/>
      <c r="J94" s="107" t="s">
        <v>99</v>
      </c>
      <c r="K94" s="98"/>
      <c r="L94" s="32"/>
    </row>
    <row r="95" spans="2:47" s="1" customFormat="1" ht="10.25" customHeight="1">
      <c r="B95" s="32"/>
      <c r="L95" s="32"/>
    </row>
    <row r="96" spans="2:47" s="1" customFormat="1" ht="23" customHeight="1">
      <c r="B96" s="32"/>
      <c r="C96" s="108" t="s">
        <v>100</v>
      </c>
      <c r="J96" s="68">
        <f>J119</f>
        <v>0</v>
      </c>
      <c r="L96" s="32"/>
      <c r="AU96" s="17" t="s">
        <v>101</v>
      </c>
    </row>
    <row r="97" spans="2:12" s="8" customFormat="1" ht="25" customHeight="1">
      <c r="B97" s="109"/>
      <c r="D97" s="110" t="s">
        <v>436</v>
      </c>
      <c r="E97" s="111"/>
      <c r="F97" s="111"/>
      <c r="G97" s="111"/>
      <c r="H97" s="111"/>
      <c r="I97" s="111"/>
      <c r="J97" s="112">
        <f>J120</f>
        <v>0</v>
      </c>
      <c r="L97" s="109"/>
    </row>
    <row r="98" spans="2:12" s="9" customFormat="1" ht="20" customHeight="1">
      <c r="B98" s="113"/>
      <c r="D98" s="114" t="s">
        <v>437</v>
      </c>
      <c r="E98" s="115"/>
      <c r="F98" s="115"/>
      <c r="G98" s="115"/>
      <c r="H98" s="115"/>
      <c r="I98" s="115"/>
      <c r="J98" s="116">
        <f>J121</f>
        <v>0</v>
      </c>
      <c r="L98" s="113"/>
    </row>
    <row r="99" spans="2:12" s="8" customFormat="1" ht="21.75" customHeight="1">
      <c r="B99" s="109"/>
      <c r="D99" s="217" t="s">
        <v>113</v>
      </c>
      <c r="E99" s="218"/>
      <c r="F99" s="218"/>
      <c r="G99" s="218"/>
      <c r="H99" s="218"/>
      <c r="I99" s="218"/>
      <c r="J99" s="199">
        <f>J137</f>
        <v>0</v>
      </c>
      <c r="L99" s="109"/>
    </row>
    <row r="100" spans="2:12" s="1" customFormat="1" ht="21.75" customHeight="1">
      <c r="B100" s="32"/>
      <c r="L100" s="32"/>
    </row>
    <row r="101" spans="2:12" s="1" customFormat="1" ht="7" customHeight="1"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32"/>
    </row>
    <row r="105" spans="2:12" s="1" customFormat="1" ht="7" customHeight="1"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32"/>
    </row>
    <row r="106" spans="2:12" s="1" customFormat="1" ht="25" customHeight="1">
      <c r="B106" s="32"/>
      <c r="C106" s="21" t="s">
        <v>114</v>
      </c>
      <c r="L106" s="32"/>
    </row>
    <row r="107" spans="2:12" s="1" customFormat="1" ht="7" customHeight="1">
      <c r="B107" s="32"/>
      <c r="L107" s="32"/>
    </row>
    <row r="108" spans="2:12" s="1" customFormat="1" ht="12" customHeight="1">
      <c r="B108" s="32"/>
      <c r="C108" s="27" t="s">
        <v>15</v>
      </c>
      <c r="L108" s="32"/>
    </row>
    <row r="109" spans="2:12" s="1" customFormat="1" ht="16.5" customHeight="1">
      <c r="B109" s="32"/>
      <c r="E109" s="285" t="str">
        <f>E7</f>
        <v>Osadenie zdvíhacej plošiny, ZŠ Rajčianska 3, Bratislava</v>
      </c>
      <c r="F109" s="286"/>
      <c r="G109" s="286"/>
      <c r="H109" s="286"/>
      <c r="L109" s="32"/>
    </row>
    <row r="110" spans="2:12" s="1" customFormat="1" ht="12" customHeight="1">
      <c r="B110" s="32"/>
      <c r="C110" s="27" t="s">
        <v>95</v>
      </c>
      <c r="L110" s="32"/>
    </row>
    <row r="111" spans="2:12" s="1" customFormat="1" ht="16.5" customHeight="1">
      <c r="B111" s="32"/>
      <c r="E111" s="257" t="str">
        <f>E9</f>
        <v>03 - Elektroinštalácia</v>
      </c>
      <c r="F111" s="284"/>
      <c r="G111" s="284"/>
      <c r="H111" s="284"/>
      <c r="L111" s="32"/>
    </row>
    <row r="112" spans="2:12" s="1" customFormat="1" ht="7" customHeight="1">
      <c r="B112" s="32"/>
      <c r="L112" s="32"/>
    </row>
    <row r="113" spans="2:65" s="1" customFormat="1" ht="12" customHeight="1">
      <c r="B113" s="32"/>
      <c r="C113" s="27" t="s">
        <v>19</v>
      </c>
      <c r="F113" s="25" t="str">
        <f>F12</f>
        <v>Rajčianska 3, Bratislava</v>
      </c>
      <c r="I113" s="27" t="s">
        <v>21</v>
      </c>
      <c r="J113" s="198" t="str">
        <f>IF(J12="","",J12)</f>
        <v>Vyplň údaj</v>
      </c>
      <c r="L113" s="32"/>
    </row>
    <row r="114" spans="2:65" s="1" customFormat="1" ht="7" customHeight="1">
      <c r="B114" s="32"/>
      <c r="L114" s="32"/>
    </row>
    <row r="115" spans="2:65" s="1" customFormat="1" ht="15.25" customHeight="1">
      <c r="B115" s="32"/>
      <c r="C115" s="27" t="s">
        <v>22</v>
      </c>
      <c r="F115" s="25" t="str">
        <f>E15</f>
        <v>Základná škola Rajčianska 3, Bratislava</v>
      </c>
      <c r="I115" s="27" t="s">
        <v>28</v>
      </c>
      <c r="J115" s="30" t="str">
        <f>E21</f>
        <v>Ing. arch. T. Jákli</v>
      </c>
      <c r="L115" s="32"/>
    </row>
    <row r="116" spans="2:65" s="1" customFormat="1" ht="15.25" customHeight="1">
      <c r="B116" s="32"/>
      <c r="C116" s="27" t="s">
        <v>26</v>
      </c>
      <c r="F116" s="197" t="str">
        <f>IF(E18="","",E18)</f>
        <v>Vyplň údaj</v>
      </c>
      <c r="I116" s="27" t="s">
        <v>31</v>
      </c>
      <c r="J116" s="30" t="str">
        <f>E24</f>
        <v>Pavol Friso</v>
      </c>
      <c r="L116" s="32"/>
    </row>
    <row r="117" spans="2:65" s="1" customFormat="1" ht="10.25" customHeight="1">
      <c r="B117" s="32"/>
      <c r="L117" s="32"/>
    </row>
    <row r="118" spans="2:65" s="10" customFormat="1" ht="29.25" customHeight="1">
      <c r="B118" s="118"/>
      <c r="C118" s="119" t="s">
        <v>115</v>
      </c>
      <c r="D118" s="120" t="s">
        <v>60</v>
      </c>
      <c r="E118" s="120" t="s">
        <v>56</v>
      </c>
      <c r="F118" s="120" t="s">
        <v>57</v>
      </c>
      <c r="G118" s="120" t="s">
        <v>116</v>
      </c>
      <c r="H118" s="120" t="s">
        <v>117</v>
      </c>
      <c r="I118" s="120" t="s">
        <v>118</v>
      </c>
      <c r="J118" s="121" t="s">
        <v>99</v>
      </c>
      <c r="K118" s="122" t="s">
        <v>119</v>
      </c>
      <c r="L118" s="118"/>
      <c r="M118" s="61" t="s">
        <v>1</v>
      </c>
      <c r="N118" s="62" t="s">
        <v>39</v>
      </c>
      <c r="O118" s="62" t="s">
        <v>120</v>
      </c>
      <c r="P118" s="62" t="s">
        <v>121</v>
      </c>
      <c r="Q118" s="62" t="s">
        <v>122</v>
      </c>
      <c r="R118" s="62" t="s">
        <v>123</v>
      </c>
      <c r="S118" s="62" t="s">
        <v>124</v>
      </c>
      <c r="T118" s="63" t="s">
        <v>125</v>
      </c>
    </row>
    <row r="119" spans="2:65" s="1" customFormat="1" ht="23" customHeight="1">
      <c r="B119" s="32"/>
      <c r="C119" s="66" t="s">
        <v>100</v>
      </c>
      <c r="J119" s="123">
        <f>BK119</f>
        <v>0</v>
      </c>
      <c r="L119" s="32"/>
      <c r="M119" s="64"/>
      <c r="N119" s="55"/>
      <c r="O119" s="55"/>
      <c r="P119" s="124">
        <f>P120+P137</f>
        <v>0</v>
      </c>
      <c r="Q119" s="55"/>
      <c r="R119" s="124">
        <f>R120+R137</f>
        <v>0</v>
      </c>
      <c r="S119" s="55"/>
      <c r="T119" s="125">
        <f>T120+T137</f>
        <v>0</v>
      </c>
      <c r="AT119" s="17" t="s">
        <v>74</v>
      </c>
      <c r="AU119" s="17" t="s">
        <v>101</v>
      </c>
      <c r="BK119" s="126">
        <f>BK120+BK137</f>
        <v>0</v>
      </c>
    </row>
    <row r="120" spans="2:65" s="11" customFormat="1" ht="26" customHeight="1">
      <c r="B120" s="127"/>
      <c r="D120" s="128" t="s">
        <v>74</v>
      </c>
      <c r="E120" s="129" t="s">
        <v>438</v>
      </c>
      <c r="F120" s="129" t="s">
        <v>483</v>
      </c>
      <c r="I120" s="130"/>
      <c r="J120" s="117">
        <f>BK120</f>
        <v>0</v>
      </c>
      <c r="L120" s="127"/>
      <c r="M120" s="131"/>
      <c r="P120" s="132">
        <f>P121</f>
        <v>0</v>
      </c>
      <c r="R120" s="132">
        <f>R121</f>
        <v>0</v>
      </c>
      <c r="T120" s="133">
        <f>T121</f>
        <v>0</v>
      </c>
      <c r="AR120" s="128" t="s">
        <v>83</v>
      </c>
      <c r="AT120" s="134" t="s">
        <v>74</v>
      </c>
      <c r="AU120" s="134" t="s">
        <v>75</v>
      </c>
      <c r="AY120" s="128" t="s">
        <v>128</v>
      </c>
      <c r="BK120" s="135">
        <f>BK121</f>
        <v>0</v>
      </c>
    </row>
    <row r="121" spans="2:65" s="11" customFormat="1" ht="23" customHeight="1">
      <c r="B121" s="127"/>
      <c r="D121" s="128" t="s">
        <v>74</v>
      </c>
      <c r="E121" s="136" t="s">
        <v>439</v>
      </c>
      <c r="F121" s="136" t="s">
        <v>89</v>
      </c>
      <c r="I121" s="130"/>
      <c r="J121" s="137">
        <f>BK121</f>
        <v>0</v>
      </c>
      <c r="L121" s="127"/>
      <c r="M121" s="131"/>
      <c r="P121" s="132">
        <f>SUM(P122:P136)</f>
        <v>0</v>
      </c>
      <c r="R121" s="132">
        <f>SUM(R122:R136)</f>
        <v>0</v>
      </c>
      <c r="T121" s="133">
        <f>SUM(T122:T136)</f>
        <v>0</v>
      </c>
      <c r="AR121" s="128" t="s">
        <v>83</v>
      </c>
      <c r="AT121" s="134" t="s">
        <v>74</v>
      </c>
      <c r="AU121" s="134" t="s">
        <v>83</v>
      </c>
      <c r="AY121" s="128" t="s">
        <v>128</v>
      </c>
      <c r="BK121" s="135">
        <f>SUM(BK122:BK136)</f>
        <v>0</v>
      </c>
    </row>
    <row r="122" spans="2:65" s="1" customFormat="1" ht="16.5" customHeight="1">
      <c r="B122" s="138"/>
      <c r="C122" s="139" t="s">
        <v>83</v>
      </c>
      <c r="D122" s="139" t="s">
        <v>131</v>
      </c>
      <c r="E122" s="140" t="s">
        <v>440</v>
      </c>
      <c r="F122" s="141" t="s">
        <v>441</v>
      </c>
      <c r="G122" s="142" t="s">
        <v>153</v>
      </c>
      <c r="H122" s="143">
        <v>24</v>
      </c>
      <c r="I122" s="144"/>
      <c r="J122" s="145">
        <f t="shared" ref="J122:J136" si="0">ROUND(I122*H122,2)</f>
        <v>0</v>
      </c>
      <c r="K122" s="146"/>
      <c r="L122" s="32"/>
      <c r="M122" s="147" t="s">
        <v>1</v>
      </c>
      <c r="N122" s="148" t="s">
        <v>41</v>
      </c>
      <c r="P122" s="149">
        <f t="shared" ref="P122:P136" si="1">O122*H122</f>
        <v>0</v>
      </c>
      <c r="Q122" s="149">
        <v>0</v>
      </c>
      <c r="R122" s="149">
        <f t="shared" ref="R122:R136" si="2">Q122*H122</f>
        <v>0</v>
      </c>
      <c r="S122" s="149">
        <v>0</v>
      </c>
      <c r="T122" s="150">
        <f t="shared" ref="T122:T136" si="3">S122*H122</f>
        <v>0</v>
      </c>
      <c r="AR122" s="151" t="s">
        <v>135</v>
      </c>
      <c r="AT122" s="151" t="s">
        <v>131</v>
      </c>
      <c r="AU122" s="151" t="s">
        <v>136</v>
      </c>
      <c r="AY122" s="17" t="s">
        <v>128</v>
      </c>
      <c r="BE122" s="152">
        <f t="shared" ref="BE122:BE136" si="4">IF(N122="základná",J122,0)</f>
        <v>0</v>
      </c>
      <c r="BF122" s="152">
        <f t="shared" ref="BF122:BF136" si="5">IF(N122="znížená",J122,0)</f>
        <v>0</v>
      </c>
      <c r="BG122" s="152">
        <f t="shared" ref="BG122:BG136" si="6">IF(N122="zákl. prenesená",J122,0)</f>
        <v>0</v>
      </c>
      <c r="BH122" s="152">
        <f t="shared" ref="BH122:BH136" si="7">IF(N122="zníž. prenesená",J122,0)</f>
        <v>0</v>
      </c>
      <c r="BI122" s="152">
        <f t="shared" ref="BI122:BI136" si="8">IF(N122="nulová",J122,0)</f>
        <v>0</v>
      </c>
      <c r="BJ122" s="17" t="s">
        <v>136</v>
      </c>
      <c r="BK122" s="152">
        <f t="shared" ref="BK122:BK136" si="9">ROUND(I122*H122,2)</f>
        <v>0</v>
      </c>
      <c r="BL122" s="17" t="s">
        <v>135</v>
      </c>
      <c r="BM122" s="151" t="s">
        <v>136</v>
      </c>
    </row>
    <row r="123" spans="2:65" s="1" customFormat="1" ht="16.5" customHeight="1">
      <c r="B123" s="138"/>
      <c r="C123" s="139" t="s">
        <v>136</v>
      </c>
      <c r="D123" s="139" t="s">
        <v>131</v>
      </c>
      <c r="E123" s="140" t="s">
        <v>442</v>
      </c>
      <c r="F123" s="141" t="s">
        <v>443</v>
      </c>
      <c r="G123" s="142" t="s">
        <v>231</v>
      </c>
      <c r="H123" s="143">
        <v>65</v>
      </c>
      <c r="I123" s="144"/>
      <c r="J123" s="145">
        <f t="shared" si="0"/>
        <v>0</v>
      </c>
      <c r="K123" s="146"/>
      <c r="L123" s="32"/>
      <c r="M123" s="147" t="s">
        <v>1</v>
      </c>
      <c r="N123" s="148" t="s">
        <v>41</v>
      </c>
      <c r="P123" s="149">
        <f t="shared" si="1"/>
        <v>0</v>
      </c>
      <c r="Q123" s="149">
        <v>0</v>
      </c>
      <c r="R123" s="149">
        <f t="shared" si="2"/>
        <v>0</v>
      </c>
      <c r="S123" s="149">
        <v>0</v>
      </c>
      <c r="T123" s="150">
        <f t="shared" si="3"/>
        <v>0</v>
      </c>
      <c r="AR123" s="151" t="s">
        <v>135</v>
      </c>
      <c r="AT123" s="151" t="s">
        <v>131</v>
      </c>
      <c r="AU123" s="151" t="s">
        <v>136</v>
      </c>
      <c r="AY123" s="17" t="s">
        <v>128</v>
      </c>
      <c r="BE123" s="152">
        <f t="shared" si="4"/>
        <v>0</v>
      </c>
      <c r="BF123" s="152">
        <f t="shared" si="5"/>
        <v>0</v>
      </c>
      <c r="BG123" s="152">
        <f t="shared" si="6"/>
        <v>0</v>
      </c>
      <c r="BH123" s="152">
        <f t="shared" si="7"/>
        <v>0</v>
      </c>
      <c r="BI123" s="152">
        <f t="shared" si="8"/>
        <v>0</v>
      </c>
      <c r="BJ123" s="17" t="s">
        <v>136</v>
      </c>
      <c r="BK123" s="152">
        <f t="shared" si="9"/>
        <v>0</v>
      </c>
      <c r="BL123" s="17" t="s">
        <v>135</v>
      </c>
      <c r="BM123" s="151" t="s">
        <v>135</v>
      </c>
    </row>
    <row r="124" spans="2:65" s="1" customFormat="1" ht="16.5" customHeight="1">
      <c r="B124" s="138"/>
      <c r="C124" s="139" t="s">
        <v>150</v>
      </c>
      <c r="D124" s="139" t="s">
        <v>131</v>
      </c>
      <c r="E124" s="140" t="s">
        <v>444</v>
      </c>
      <c r="F124" s="141" t="s">
        <v>445</v>
      </c>
      <c r="G124" s="142" t="s">
        <v>231</v>
      </c>
      <c r="H124" s="143">
        <v>1</v>
      </c>
      <c r="I124" s="144"/>
      <c r="J124" s="145">
        <f t="shared" si="0"/>
        <v>0</v>
      </c>
      <c r="K124" s="146"/>
      <c r="L124" s="32"/>
      <c r="M124" s="147" t="s">
        <v>1</v>
      </c>
      <c r="N124" s="148" t="s">
        <v>41</v>
      </c>
      <c r="P124" s="149">
        <f t="shared" si="1"/>
        <v>0</v>
      </c>
      <c r="Q124" s="149">
        <v>0</v>
      </c>
      <c r="R124" s="149">
        <f t="shared" si="2"/>
        <v>0</v>
      </c>
      <c r="S124" s="149">
        <v>0</v>
      </c>
      <c r="T124" s="150">
        <f t="shared" si="3"/>
        <v>0</v>
      </c>
      <c r="AR124" s="151" t="s">
        <v>135</v>
      </c>
      <c r="AT124" s="151" t="s">
        <v>131</v>
      </c>
      <c r="AU124" s="151" t="s">
        <v>136</v>
      </c>
      <c r="AY124" s="17" t="s">
        <v>128</v>
      </c>
      <c r="BE124" s="152">
        <f t="shared" si="4"/>
        <v>0</v>
      </c>
      <c r="BF124" s="152">
        <f t="shared" si="5"/>
        <v>0</v>
      </c>
      <c r="BG124" s="152">
        <f t="shared" si="6"/>
        <v>0</v>
      </c>
      <c r="BH124" s="152">
        <f t="shared" si="7"/>
        <v>0</v>
      </c>
      <c r="BI124" s="152">
        <f t="shared" si="8"/>
        <v>0</v>
      </c>
      <c r="BJ124" s="17" t="s">
        <v>136</v>
      </c>
      <c r="BK124" s="152">
        <f t="shared" si="9"/>
        <v>0</v>
      </c>
      <c r="BL124" s="17" t="s">
        <v>135</v>
      </c>
      <c r="BM124" s="151" t="s">
        <v>129</v>
      </c>
    </row>
    <row r="125" spans="2:65" s="1" customFormat="1" ht="16.5" customHeight="1">
      <c r="B125" s="138"/>
      <c r="C125" s="139" t="s">
        <v>135</v>
      </c>
      <c r="D125" s="139" t="s">
        <v>131</v>
      </c>
      <c r="E125" s="140" t="s">
        <v>446</v>
      </c>
      <c r="F125" s="141" t="s">
        <v>447</v>
      </c>
      <c r="G125" s="142" t="s">
        <v>153</v>
      </c>
      <c r="H125" s="143">
        <v>26</v>
      </c>
      <c r="I125" s="144"/>
      <c r="J125" s="145">
        <f t="shared" si="0"/>
        <v>0</v>
      </c>
      <c r="K125" s="146"/>
      <c r="L125" s="32"/>
      <c r="M125" s="147" t="s">
        <v>1</v>
      </c>
      <c r="N125" s="148" t="s">
        <v>41</v>
      </c>
      <c r="P125" s="149">
        <f t="shared" si="1"/>
        <v>0</v>
      </c>
      <c r="Q125" s="149">
        <v>0</v>
      </c>
      <c r="R125" s="149">
        <f t="shared" si="2"/>
        <v>0</v>
      </c>
      <c r="S125" s="149">
        <v>0</v>
      </c>
      <c r="T125" s="150">
        <f t="shared" si="3"/>
        <v>0</v>
      </c>
      <c r="AR125" s="151" t="s">
        <v>135</v>
      </c>
      <c r="AT125" s="151" t="s">
        <v>131</v>
      </c>
      <c r="AU125" s="151" t="s">
        <v>136</v>
      </c>
      <c r="AY125" s="17" t="s">
        <v>128</v>
      </c>
      <c r="BE125" s="152">
        <f t="shared" si="4"/>
        <v>0</v>
      </c>
      <c r="BF125" s="152">
        <f t="shared" si="5"/>
        <v>0</v>
      </c>
      <c r="BG125" s="152">
        <f t="shared" si="6"/>
        <v>0</v>
      </c>
      <c r="BH125" s="152">
        <f t="shared" si="7"/>
        <v>0</v>
      </c>
      <c r="BI125" s="152">
        <f t="shared" si="8"/>
        <v>0</v>
      </c>
      <c r="BJ125" s="17" t="s">
        <v>136</v>
      </c>
      <c r="BK125" s="152">
        <f t="shared" si="9"/>
        <v>0</v>
      </c>
      <c r="BL125" s="17" t="s">
        <v>135</v>
      </c>
      <c r="BM125" s="151" t="s">
        <v>148</v>
      </c>
    </row>
    <row r="126" spans="2:65" s="1" customFormat="1" ht="16.5" customHeight="1">
      <c r="B126" s="138"/>
      <c r="C126" s="139" t="s">
        <v>162</v>
      </c>
      <c r="D126" s="139" t="s">
        <v>131</v>
      </c>
      <c r="E126" s="140" t="s">
        <v>448</v>
      </c>
      <c r="F126" s="141" t="s">
        <v>449</v>
      </c>
      <c r="G126" s="142" t="s">
        <v>153</v>
      </c>
      <c r="H126" s="143">
        <v>26</v>
      </c>
      <c r="I126" s="144"/>
      <c r="J126" s="145">
        <f t="shared" si="0"/>
        <v>0</v>
      </c>
      <c r="K126" s="146"/>
      <c r="L126" s="32"/>
      <c r="M126" s="147" t="s">
        <v>1</v>
      </c>
      <c r="N126" s="148" t="s">
        <v>41</v>
      </c>
      <c r="P126" s="149">
        <f t="shared" si="1"/>
        <v>0</v>
      </c>
      <c r="Q126" s="149">
        <v>0</v>
      </c>
      <c r="R126" s="149">
        <f t="shared" si="2"/>
        <v>0</v>
      </c>
      <c r="S126" s="149">
        <v>0</v>
      </c>
      <c r="T126" s="150">
        <f t="shared" si="3"/>
        <v>0</v>
      </c>
      <c r="AR126" s="151" t="s">
        <v>135</v>
      </c>
      <c r="AT126" s="151" t="s">
        <v>131</v>
      </c>
      <c r="AU126" s="151" t="s">
        <v>136</v>
      </c>
      <c r="AY126" s="17" t="s">
        <v>128</v>
      </c>
      <c r="BE126" s="152">
        <f t="shared" si="4"/>
        <v>0</v>
      </c>
      <c r="BF126" s="152">
        <f t="shared" si="5"/>
        <v>0</v>
      </c>
      <c r="BG126" s="152">
        <f t="shared" si="6"/>
        <v>0</v>
      </c>
      <c r="BH126" s="152">
        <f t="shared" si="7"/>
        <v>0</v>
      </c>
      <c r="BI126" s="152">
        <f t="shared" si="8"/>
        <v>0</v>
      </c>
      <c r="BJ126" s="17" t="s">
        <v>136</v>
      </c>
      <c r="BK126" s="152">
        <f t="shared" si="9"/>
        <v>0</v>
      </c>
      <c r="BL126" s="17" t="s">
        <v>135</v>
      </c>
      <c r="BM126" s="151" t="s">
        <v>196</v>
      </c>
    </row>
    <row r="127" spans="2:65" s="1" customFormat="1" ht="16.5" customHeight="1">
      <c r="B127" s="138"/>
      <c r="C127" s="139" t="s">
        <v>129</v>
      </c>
      <c r="D127" s="139" t="s">
        <v>131</v>
      </c>
      <c r="E127" s="140" t="s">
        <v>450</v>
      </c>
      <c r="F127" s="141" t="s">
        <v>451</v>
      </c>
      <c r="G127" s="142" t="s">
        <v>231</v>
      </c>
      <c r="H127" s="143">
        <v>2</v>
      </c>
      <c r="I127" s="144"/>
      <c r="J127" s="145">
        <f t="shared" si="0"/>
        <v>0</v>
      </c>
      <c r="K127" s="146"/>
      <c r="L127" s="32"/>
      <c r="M127" s="147" t="s">
        <v>1</v>
      </c>
      <c r="N127" s="148" t="s">
        <v>41</v>
      </c>
      <c r="P127" s="149">
        <f t="shared" si="1"/>
        <v>0</v>
      </c>
      <c r="Q127" s="149">
        <v>0</v>
      </c>
      <c r="R127" s="149">
        <f t="shared" si="2"/>
        <v>0</v>
      </c>
      <c r="S127" s="149">
        <v>0</v>
      </c>
      <c r="T127" s="150">
        <f t="shared" si="3"/>
        <v>0</v>
      </c>
      <c r="AR127" s="151" t="s">
        <v>135</v>
      </c>
      <c r="AT127" s="151" t="s">
        <v>131</v>
      </c>
      <c r="AU127" s="151" t="s">
        <v>136</v>
      </c>
      <c r="AY127" s="17" t="s">
        <v>128</v>
      </c>
      <c r="BE127" s="152">
        <f t="shared" si="4"/>
        <v>0</v>
      </c>
      <c r="BF127" s="152">
        <f t="shared" si="5"/>
        <v>0</v>
      </c>
      <c r="BG127" s="152">
        <f t="shared" si="6"/>
        <v>0</v>
      </c>
      <c r="BH127" s="152">
        <f t="shared" si="7"/>
        <v>0</v>
      </c>
      <c r="BI127" s="152">
        <f t="shared" si="8"/>
        <v>0</v>
      </c>
      <c r="BJ127" s="17" t="s">
        <v>136</v>
      </c>
      <c r="BK127" s="152">
        <f t="shared" si="9"/>
        <v>0</v>
      </c>
      <c r="BL127" s="17" t="s">
        <v>135</v>
      </c>
      <c r="BM127" s="151" t="s">
        <v>207</v>
      </c>
    </row>
    <row r="128" spans="2:65" s="1" customFormat="1" ht="16.5" customHeight="1">
      <c r="B128" s="138"/>
      <c r="C128" s="139" t="s">
        <v>171</v>
      </c>
      <c r="D128" s="139" t="s">
        <v>131</v>
      </c>
      <c r="E128" s="140" t="s">
        <v>452</v>
      </c>
      <c r="F128" s="141" t="s">
        <v>453</v>
      </c>
      <c r="G128" s="142" t="s">
        <v>231</v>
      </c>
      <c r="H128" s="143">
        <v>2</v>
      </c>
      <c r="I128" s="144"/>
      <c r="J128" s="145">
        <f t="shared" si="0"/>
        <v>0</v>
      </c>
      <c r="K128" s="146"/>
      <c r="L128" s="32"/>
      <c r="M128" s="147" t="s">
        <v>1</v>
      </c>
      <c r="N128" s="148" t="s">
        <v>41</v>
      </c>
      <c r="P128" s="149">
        <f t="shared" si="1"/>
        <v>0</v>
      </c>
      <c r="Q128" s="149">
        <v>0</v>
      </c>
      <c r="R128" s="149">
        <f t="shared" si="2"/>
        <v>0</v>
      </c>
      <c r="S128" s="149">
        <v>0</v>
      </c>
      <c r="T128" s="150">
        <f t="shared" si="3"/>
        <v>0</v>
      </c>
      <c r="AR128" s="151" t="s">
        <v>135</v>
      </c>
      <c r="AT128" s="151" t="s">
        <v>131</v>
      </c>
      <c r="AU128" s="151" t="s">
        <v>136</v>
      </c>
      <c r="AY128" s="17" t="s">
        <v>128</v>
      </c>
      <c r="BE128" s="152">
        <f t="shared" si="4"/>
        <v>0</v>
      </c>
      <c r="BF128" s="152">
        <f t="shared" si="5"/>
        <v>0</v>
      </c>
      <c r="BG128" s="152">
        <f t="shared" si="6"/>
        <v>0</v>
      </c>
      <c r="BH128" s="152">
        <f t="shared" si="7"/>
        <v>0</v>
      </c>
      <c r="BI128" s="152">
        <f t="shared" si="8"/>
        <v>0</v>
      </c>
      <c r="BJ128" s="17" t="s">
        <v>136</v>
      </c>
      <c r="BK128" s="152">
        <f t="shared" si="9"/>
        <v>0</v>
      </c>
      <c r="BL128" s="17" t="s">
        <v>135</v>
      </c>
      <c r="BM128" s="151" t="s">
        <v>218</v>
      </c>
    </row>
    <row r="129" spans="2:65" s="1" customFormat="1" ht="16.5" customHeight="1">
      <c r="B129" s="138"/>
      <c r="C129" s="139" t="s">
        <v>148</v>
      </c>
      <c r="D129" s="139" t="s">
        <v>131</v>
      </c>
      <c r="E129" s="140" t="s">
        <v>454</v>
      </c>
      <c r="F129" s="141" t="s">
        <v>455</v>
      </c>
      <c r="G129" s="142" t="s">
        <v>231</v>
      </c>
      <c r="H129" s="143">
        <v>1</v>
      </c>
      <c r="I129" s="144"/>
      <c r="J129" s="145">
        <f t="shared" si="0"/>
        <v>0</v>
      </c>
      <c r="K129" s="146"/>
      <c r="L129" s="32"/>
      <c r="M129" s="147" t="s">
        <v>1</v>
      </c>
      <c r="N129" s="148" t="s">
        <v>41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135</v>
      </c>
      <c r="AT129" s="151" t="s">
        <v>131</v>
      </c>
      <c r="AU129" s="151" t="s">
        <v>136</v>
      </c>
      <c r="AY129" s="17" t="s">
        <v>128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7" t="s">
        <v>136</v>
      </c>
      <c r="BK129" s="152">
        <f t="shared" si="9"/>
        <v>0</v>
      </c>
      <c r="BL129" s="17" t="s">
        <v>135</v>
      </c>
      <c r="BM129" s="151" t="s">
        <v>199</v>
      </c>
    </row>
    <row r="130" spans="2:65" s="1" customFormat="1" ht="16.5" customHeight="1">
      <c r="B130" s="138"/>
      <c r="C130" s="139" t="s">
        <v>169</v>
      </c>
      <c r="D130" s="139" t="s">
        <v>131</v>
      </c>
      <c r="E130" s="140" t="s">
        <v>456</v>
      </c>
      <c r="F130" s="141" t="s">
        <v>457</v>
      </c>
      <c r="G130" s="142" t="s">
        <v>231</v>
      </c>
      <c r="H130" s="143">
        <v>1</v>
      </c>
      <c r="I130" s="144"/>
      <c r="J130" s="145">
        <f t="shared" si="0"/>
        <v>0</v>
      </c>
      <c r="K130" s="146"/>
      <c r="L130" s="32"/>
      <c r="M130" s="147" t="s">
        <v>1</v>
      </c>
      <c r="N130" s="148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135</v>
      </c>
      <c r="AT130" s="151" t="s">
        <v>131</v>
      </c>
      <c r="AU130" s="151" t="s">
        <v>136</v>
      </c>
      <c r="AY130" s="17" t="s">
        <v>128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7" t="s">
        <v>136</v>
      </c>
      <c r="BK130" s="152">
        <f t="shared" si="9"/>
        <v>0</v>
      </c>
      <c r="BL130" s="17" t="s">
        <v>135</v>
      </c>
      <c r="BM130" s="151" t="s">
        <v>244</v>
      </c>
    </row>
    <row r="131" spans="2:65" s="1" customFormat="1" ht="16.5" customHeight="1">
      <c r="B131" s="138"/>
      <c r="C131" s="139" t="s">
        <v>196</v>
      </c>
      <c r="D131" s="139" t="s">
        <v>131</v>
      </c>
      <c r="E131" s="140" t="s">
        <v>458</v>
      </c>
      <c r="F131" s="141" t="s">
        <v>459</v>
      </c>
      <c r="G131" s="142" t="s">
        <v>460</v>
      </c>
      <c r="H131" s="143">
        <v>1</v>
      </c>
      <c r="I131" s="144"/>
      <c r="J131" s="145">
        <f t="shared" si="0"/>
        <v>0</v>
      </c>
      <c r="K131" s="146"/>
      <c r="L131" s="32"/>
      <c r="M131" s="147" t="s">
        <v>1</v>
      </c>
      <c r="N131" s="148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135</v>
      </c>
      <c r="AT131" s="151" t="s">
        <v>131</v>
      </c>
      <c r="AU131" s="151" t="s">
        <v>136</v>
      </c>
      <c r="AY131" s="17" t="s">
        <v>128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7" t="s">
        <v>136</v>
      </c>
      <c r="BK131" s="152">
        <f t="shared" si="9"/>
        <v>0</v>
      </c>
      <c r="BL131" s="17" t="s">
        <v>135</v>
      </c>
      <c r="BM131" s="151" t="s">
        <v>264</v>
      </c>
    </row>
    <row r="132" spans="2:65" s="1" customFormat="1" ht="16.5" customHeight="1">
      <c r="B132" s="138"/>
      <c r="C132" s="139" t="s">
        <v>201</v>
      </c>
      <c r="D132" s="139" t="s">
        <v>131</v>
      </c>
      <c r="E132" s="140" t="s">
        <v>461</v>
      </c>
      <c r="F132" s="141" t="s">
        <v>462</v>
      </c>
      <c r="G132" s="142" t="s">
        <v>460</v>
      </c>
      <c r="H132" s="143">
        <v>1</v>
      </c>
      <c r="I132" s="144"/>
      <c r="J132" s="145">
        <f t="shared" si="0"/>
        <v>0</v>
      </c>
      <c r="K132" s="146"/>
      <c r="L132" s="32"/>
      <c r="M132" s="147" t="s">
        <v>1</v>
      </c>
      <c r="N132" s="148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135</v>
      </c>
      <c r="AT132" s="151" t="s">
        <v>131</v>
      </c>
      <c r="AU132" s="151" t="s">
        <v>136</v>
      </c>
      <c r="AY132" s="17" t="s">
        <v>128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7" t="s">
        <v>136</v>
      </c>
      <c r="BK132" s="152">
        <f t="shared" si="9"/>
        <v>0</v>
      </c>
      <c r="BL132" s="17" t="s">
        <v>135</v>
      </c>
      <c r="BM132" s="151" t="s">
        <v>278</v>
      </c>
    </row>
    <row r="133" spans="2:65" s="1" customFormat="1" ht="16.5" customHeight="1">
      <c r="B133" s="138"/>
      <c r="C133" s="139" t="s">
        <v>207</v>
      </c>
      <c r="D133" s="139" t="s">
        <v>131</v>
      </c>
      <c r="E133" s="140" t="s">
        <v>463</v>
      </c>
      <c r="F133" s="141" t="s">
        <v>464</v>
      </c>
      <c r="G133" s="142" t="s">
        <v>465</v>
      </c>
      <c r="H133" s="143">
        <v>1</v>
      </c>
      <c r="I133" s="144"/>
      <c r="J133" s="145">
        <f t="shared" si="0"/>
        <v>0</v>
      </c>
      <c r="K133" s="146"/>
      <c r="L133" s="32"/>
      <c r="M133" s="147" t="s">
        <v>1</v>
      </c>
      <c r="N133" s="148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135</v>
      </c>
      <c r="AT133" s="151" t="s">
        <v>131</v>
      </c>
      <c r="AU133" s="151" t="s">
        <v>136</v>
      </c>
      <c r="AY133" s="17" t="s">
        <v>128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7" t="s">
        <v>136</v>
      </c>
      <c r="BK133" s="152">
        <f t="shared" si="9"/>
        <v>0</v>
      </c>
      <c r="BL133" s="17" t="s">
        <v>135</v>
      </c>
      <c r="BM133" s="151" t="s">
        <v>290</v>
      </c>
    </row>
    <row r="134" spans="2:65" s="1" customFormat="1" ht="16.5" customHeight="1">
      <c r="B134" s="138"/>
      <c r="C134" s="139" t="s">
        <v>214</v>
      </c>
      <c r="D134" s="139" t="s">
        <v>131</v>
      </c>
      <c r="E134" s="140" t="s">
        <v>466</v>
      </c>
      <c r="F134" s="141" t="s">
        <v>467</v>
      </c>
      <c r="G134" s="142" t="s">
        <v>465</v>
      </c>
      <c r="H134" s="143">
        <v>1</v>
      </c>
      <c r="I134" s="144"/>
      <c r="J134" s="145">
        <f t="shared" si="0"/>
        <v>0</v>
      </c>
      <c r="K134" s="146"/>
      <c r="L134" s="32"/>
      <c r="M134" s="147" t="s">
        <v>1</v>
      </c>
      <c r="N134" s="148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135</v>
      </c>
      <c r="AT134" s="151" t="s">
        <v>131</v>
      </c>
      <c r="AU134" s="151" t="s">
        <v>136</v>
      </c>
      <c r="AY134" s="17" t="s">
        <v>128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7" t="s">
        <v>136</v>
      </c>
      <c r="BK134" s="152">
        <f t="shared" si="9"/>
        <v>0</v>
      </c>
      <c r="BL134" s="17" t="s">
        <v>135</v>
      </c>
      <c r="BM134" s="151" t="s">
        <v>301</v>
      </c>
    </row>
    <row r="135" spans="2:65" s="1" customFormat="1" ht="16.5" customHeight="1">
      <c r="B135" s="138"/>
      <c r="C135" s="139" t="s">
        <v>218</v>
      </c>
      <c r="D135" s="139" t="s">
        <v>131</v>
      </c>
      <c r="E135" s="140" t="s">
        <v>468</v>
      </c>
      <c r="F135" s="141" t="s">
        <v>469</v>
      </c>
      <c r="G135" s="142" t="s">
        <v>465</v>
      </c>
      <c r="H135" s="143">
        <v>12</v>
      </c>
      <c r="I135" s="144"/>
      <c r="J135" s="145">
        <f t="shared" si="0"/>
        <v>0</v>
      </c>
      <c r="K135" s="146"/>
      <c r="L135" s="32"/>
      <c r="M135" s="147" t="s">
        <v>1</v>
      </c>
      <c r="N135" s="148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135</v>
      </c>
      <c r="AT135" s="151" t="s">
        <v>131</v>
      </c>
      <c r="AU135" s="151" t="s">
        <v>136</v>
      </c>
      <c r="AY135" s="17" t="s">
        <v>128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7" t="s">
        <v>136</v>
      </c>
      <c r="BK135" s="152">
        <f t="shared" si="9"/>
        <v>0</v>
      </c>
      <c r="BL135" s="17" t="s">
        <v>135</v>
      </c>
      <c r="BM135" s="151" t="s">
        <v>308</v>
      </c>
    </row>
    <row r="136" spans="2:65" s="1" customFormat="1" ht="16.5" customHeight="1">
      <c r="B136" s="138"/>
      <c r="C136" s="139" t="s">
        <v>223</v>
      </c>
      <c r="D136" s="139" t="s">
        <v>131</v>
      </c>
      <c r="E136" s="140" t="s">
        <v>470</v>
      </c>
      <c r="F136" s="141" t="s">
        <v>471</v>
      </c>
      <c r="G136" s="142" t="s">
        <v>465</v>
      </c>
      <c r="H136" s="143">
        <v>12</v>
      </c>
      <c r="I136" s="144"/>
      <c r="J136" s="145">
        <f t="shared" si="0"/>
        <v>0</v>
      </c>
      <c r="K136" s="146"/>
      <c r="L136" s="32"/>
      <c r="M136" s="147" t="s">
        <v>1</v>
      </c>
      <c r="N136" s="148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135</v>
      </c>
      <c r="AT136" s="151" t="s">
        <v>131</v>
      </c>
      <c r="AU136" s="151" t="s">
        <v>136</v>
      </c>
      <c r="AY136" s="17" t="s">
        <v>128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7" t="s">
        <v>136</v>
      </c>
      <c r="BK136" s="152">
        <f t="shared" si="9"/>
        <v>0</v>
      </c>
      <c r="BL136" s="17" t="s">
        <v>135</v>
      </c>
      <c r="BM136" s="151" t="s">
        <v>318</v>
      </c>
    </row>
    <row r="137" spans="2:65" s="1" customFormat="1" ht="50" customHeight="1">
      <c r="B137" s="228"/>
      <c r="C137" s="229"/>
      <c r="D137" s="229"/>
      <c r="E137" s="230" t="s">
        <v>338</v>
      </c>
      <c r="F137" s="230" t="s">
        <v>339</v>
      </c>
      <c r="G137" s="229"/>
      <c r="H137" s="229"/>
      <c r="I137" s="229"/>
      <c r="J137" s="231">
        <f t="shared" ref="J137:J142" si="10">BK137</f>
        <v>0</v>
      </c>
      <c r="L137" s="32"/>
      <c r="M137" s="192"/>
      <c r="T137" s="58"/>
      <c r="AT137" s="17" t="s">
        <v>74</v>
      </c>
      <c r="AU137" s="17" t="s">
        <v>75</v>
      </c>
      <c r="AY137" s="17" t="s">
        <v>340</v>
      </c>
      <c r="BK137" s="152">
        <f>SUM(BK138:BK142)</f>
        <v>0</v>
      </c>
    </row>
    <row r="138" spans="2:65" s="1" customFormat="1" ht="16.25" customHeight="1">
      <c r="C138" s="219" t="s">
        <v>1</v>
      </c>
      <c r="D138" s="219" t="s">
        <v>131</v>
      </c>
      <c r="E138" s="220" t="s">
        <v>1</v>
      </c>
      <c r="F138" s="221" t="s">
        <v>1</v>
      </c>
      <c r="G138" s="222" t="s">
        <v>1</v>
      </c>
      <c r="H138" s="223"/>
      <c r="I138" s="223"/>
      <c r="J138" s="224">
        <f t="shared" si="10"/>
        <v>0</v>
      </c>
      <c r="M138" s="225" t="s">
        <v>1</v>
      </c>
      <c r="N138" s="226" t="s">
        <v>41</v>
      </c>
      <c r="AT138" s="17" t="s">
        <v>340</v>
      </c>
      <c r="AU138" s="17" t="s">
        <v>83</v>
      </c>
      <c r="AY138" s="17" t="s">
        <v>340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7" t="s">
        <v>136</v>
      </c>
      <c r="BK138" s="152">
        <f>I138*H138</f>
        <v>0</v>
      </c>
    </row>
    <row r="139" spans="2:65" s="1" customFormat="1" ht="16.25" customHeight="1">
      <c r="C139" s="219" t="s">
        <v>1</v>
      </c>
      <c r="D139" s="219" t="s">
        <v>131</v>
      </c>
      <c r="E139" s="220" t="s">
        <v>1</v>
      </c>
      <c r="F139" s="221" t="s">
        <v>1</v>
      </c>
      <c r="G139" s="222" t="s">
        <v>1</v>
      </c>
      <c r="H139" s="223"/>
      <c r="I139" s="223"/>
      <c r="J139" s="224">
        <f t="shared" si="10"/>
        <v>0</v>
      </c>
      <c r="M139" s="225" t="s">
        <v>1</v>
      </c>
      <c r="N139" s="226" t="s">
        <v>41</v>
      </c>
      <c r="AT139" s="17" t="s">
        <v>340</v>
      </c>
      <c r="AU139" s="17" t="s">
        <v>83</v>
      </c>
      <c r="AY139" s="17" t="s">
        <v>340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7" t="s">
        <v>136</v>
      </c>
      <c r="BK139" s="152">
        <f>I139*H139</f>
        <v>0</v>
      </c>
    </row>
    <row r="140" spans="2:65" s="1" customFormat="1" ht="16.25" customHeight="1">
      <c r="C140" s="219" t="s">
        <v>1</v>
      </c>
      <c r="D140" s="219" t="s">
        <v>131</v>
      </c>
      <c r="E140" s="220" t="s">
        <v>1</v>
      </c>
      <c r="F140" s="221" t="s">
        <v>1</v>
      </c>
      <c r="G140" s="222" t="s">
        <v>1</v>
      </c>
      <c r="H140" s="223"/>
      <c r="I140" s="223"/>
      <c r="J140" s="224">
        <f t="shared" si="10"/>
        <v>0</v>
      </c>
      <c r="M140" s="225" t="s">
        <v>1</v>
      </c>
      <c r="N140" s="226" t="s">
        <v>41</v>
      </c>
      <c r="AT140" s="17" t="s">
        <v>340</v>
      </c>
      <c r="AU140" s="17" t="s">
        <v>83</v>
      </c>
      <c r="AY140" s="17" t="s">
        <v>340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7" t="s">
        <v>136</v>
      </c>
      <c r="BK140" s="152">
        <f>I140*H140</f>
        <v>0</v>
      </c>
    </row>
    <row r="141" spans="2:65" s="1" customFormat="1" ht="16.25" customHeight="1">
      <c r="C141" s="219" t="s">
        <v>1</v>
      </c>
      <c r="D141" s="219" t="s">
        <v>131</v>
      </c>
      <c r="E141" s="220" t="s">
        <v>1</v>
      </c>
      <c r="F141" s="221" t="s">
        <v>1</v>
      </c>
      <c r="G141" s="222" t="s">
        <v>1</v>
      </c>
      <c r="H141" s="223"/>
      <c r="I141" s="223"/>
      <c r="J141" s="224">
        <f t="shared" si="10"/>
        <v>0</v>
      </c>
      <c r="M141" s="225" t="s">
        <v>1</v>
      </c>
      <c r="N141" s="226" t="s">
        <v>41</v>
      </c>
      <c r="AT141" s="17" t="s">
        <v>340</v>
      </c>
      <c r="AU141" s="17" t="s">
        <v>83</v>
      </c>
      <c r="AY141" s="17" t="s">
        <v>340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7" t="s">
        <v>136</v>
      </c>
      <c r="BK141" s="152">
        <f>I141*H141</f>
        <v>0</v>
      </c>
    </row>
    <row r="142" spans="2:65" s="1" customFormat="1" ht="16.25" customHeight="1">
      <c r="C142" s="219" t="s">
        <v>1</v>
      </c>
      <c r="D142" s="219" t="s">
        <v>131</v>
      </c>
      <c r="E142" s="220" t="s">
        <v>1</v>
      </c>
      <c r="F142" s="221" t="s">
        <v>1</v>
      </c>
      <c r="G142" s="222" t="s">
        <v>1</v>
      </c>
      <c r="H142" s="223"/>
      <c r="I142" s="223"/>
      <c r="J142" s="224">
        <f t="shared" si="10"/>
        <v>0</v>
      </c>
      <c r="M142" s="225" t="s">
        <v>1</v>
      </c>
      <c r="N142" s="226" t="s">
        <v>41</v>
      </c>
      <c r="AT142" s="17" t="s">
        <v>340</v>
      </c>
      <c r="AU142" s="17" t="s">
        <v>83</v>
      </c>
      <c r="AY142" s="17" t="s">
        <v>340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7" t="s">
        <v>136</v>
      </c>
      <c r="BK142" s="152">
        <f>I142*H142</f>
        <v>0</v>
      </c>
    </row>
    <row r="143" spans="2:65" s="1" customFormat="1" ht="7" customHeight="1">
      <c r="C143" s="227"/>
      <c r="D143" s="227"/>
      <c r="E143" s="227"/>
      <c r="F143" s="227"/>
      <c r="G143" s="227"/>
      <c r="H143" s="227"/>
      <c r="I143" s="227"/>
      <c r="J143" s="227"/>
    </row>
  </sheetData>
  <autoFilter ref="C118:K142" xr:uid="{00000000-0009-0000-0000-00000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38:D143" xr:uid="{00000000-0002-0000-0300-000000000000}">
      <formula1>"K, M"</formula1>
    </dataValidation>
    <dataValidation type="list" allowBlank="1" showInputMessage="1" showErrorMessage="1" error="Povolené sú hodnoty základná, znížená, nulová." sqref="N138:N143" xr:uid="{00000000-0002-0000-03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2"/>
  <sheetViews>
    <sheetView showGridLines="0" workbookViewId="0">
      <selection activeCell="H127" sqref="H127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66" t="s">
        <v>5</v>
      </c>
      <c r="M2" s="267"/>
      <c r="N2" s="267"/>
      <c r="O2" s="267"/>
      <c r="P2" s="267"/>
      <c r="Q2" s="267"/>
      <c r="R2" s="267"/>
      <c r="S2" s="267"/>
      <c r="T2" s="267"/>
      <c r="U2" s="267"/>
      <c r="V2" s="267"/>
      <c r="AT2" s="17" t="s">
        <v>93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94</v>
      </c>
      <c r="L4" s="20"/>
      <c r="M4" s="90" t="s">
        <v>10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85" t="str">
        <f>'Rekapitulácia stavby'!K6</f>
        <v>Osadenie zdvíhacej plošiny, ZŠ Rajčianska 3, Bratislava</v>
      </c>
      <c r="F7" s="286"/>
      <c r="G7" s="286"/>
      <c r="H7" s="286"/>
      <c r="L7" s="20"/>
    </row>
    <row r="8" spans="2:46" s="1" customFormat="1" ht="12" customHeight="1">
      <c r="B8" s="32"/>
      <c r="D8" s="27" t="s">
        <v>95</v>
      </c>
      <c r="L8" s="32"/>
    </row>
    <row r="9" spans="2:46" s="1" customFormat="1" ht="16.5" customHeight="1">
      <c r="B9" s="32"/>
      <c r="E9" s="257" t="s">
        <v>472</v>
      </c>
      <c r="F9" s="284"/>
      <c r="G9" s="284"/>
      <c r="H9" s="284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198" t="str">
        <f>'Rekapitulácia stavby'!AN8</f>
        <v>Vyplň údaj</v>
      </c>
      <c r="L12" s="32"/>
    </row>
    <row r="13" spans="2:46" s="1" customFormat="1" ht="11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87" t="str">
        <f>'Rekapitulácia stavby'!E14</f>
        <v>Vyplň údaj</v>
      </c>
      <c r="F18" s="279"/>
      <c r="G18" s="279"/>
      <c r="H18" s="279"/>
      <c r="I18" s="27" t="s">
        <v>25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1"/>
      <c r="E27" s="283" t="s">
        <v>1</v>
      </c>
      <c r="F27" s="283"/>
      <c r="G27" s="283"/>
      <c r="H27" s="283"/>
      <c r="L27" s="91"/>
    </row>
    <row r="28" spans="2:12" s="1" customFormat="1" ht="7" customHeight="1">
      <c r="B28" s="32"/>
      <c r="L28" s="32"/>
    </row>
    <row r="29" spans="2:12" s="1" customFormat="1" ht="7" customHeight="1">
      <c r="B29" s="32"/>
      <c r="D29" s="55"/>
      <c r="E29" s="55"/>
      <c r="F29" s="55"/>
      <c r="G29" s="55"/>
      <c r="H29" s="55"/>
      <c r="I29" s="55"/>
      <c r="J29" s="55"/>
      <c r="K29" s="55"/>
      <c r="L29" s="32"/>
    </row>
    <row r="30" spans="2:12" s="1" customFormat="1" ht="25.25" customHeight="1">
      <c r="B30" s="32"/>
      <c r="D30" s="92" t="s">
        <v>35</v>
      </c>
      <c r="J30" s="68">
        <f>ROUND(J119, 2)</f>
        <v>0</v>
      </c>
      <c r="L30" s="32"/>
    </row>
    <row r="31" spans="2:12" s="1" customFormat="1" ht="7" customHeight="1">
      <c r="B31" s="32"/>
      <c r="D31" s="55"/>
      <c r="E31" s="55"/>
      <c r="F31" s="55"/>
      <c r="G31" s="55"/>
      <c r="H31" s="55"/>
      <c r="I31" s="55"/>
      <c r="J31" s="55"/>
      <c r="K31" s="55"/>
      <c r="L31" s="32"/>
    </row>
    <row r="32" spans="2:12" s="1" customFormat="1" ht="14.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5" customHeight="1">
      <c r="B33" s="32"/>
      <c r="D33" s="57" t="s">
        <v>39</v>
      </c>
      <c r="E33" s="37" t="s">
        <v>40</v>
      </c>
      <c r="F33" s="93">
        <f>ROUND((ROUND((SUM(BE119:BE123)),  2) + SUM(BE125:BE129)), 2)</f>
        <v>0</v>
      </c>
      <c r="G33" s="94"/>
      <c r="H33" s="94"/>
      <c r="I33" s="95">
        <v>0.23</v>
      </c>
      <c r="J33" s="93">
        <f>ROUND((ROUND(((SUM(BE119:BE123))*I33),  2) + (SUM(BE125:BE129)*I33)), 2)</f>
        <v>0</v>
      </c>
      <c r="L33" s="32"/>
    </row>
    <row r="34" spans="2:12" s="1" customFormat="1" ht="14.5" customHeight="1">
      <c r="B34" s="32"/>
      <c r="E34" s="37" t="s">
        <v>41</v>
      </c>
      <c r="F34" s="93">
        <f>ROUND((ROUND((SUM(BF119:BF123)),  2) + SUM(BF125:BF129)), 2)</f>
        <v>0</v>
      </c>
      <c r="G34" s="94"/>
      <c r="H34" s="94"/>
      <c r="I34" s="95">
        <v>0.23</v>
      </c>
      <c r="J34" s="93">
        <f>ROUND((ROUND(((SUM(BF119:BF123))*I34),  2) + (SUM(BF125:BF129)*I34)), 2)</f>
        <v>0</v>
      </c>
      <c r="L34" s="32"/>
    </row>
    <row r="35" spans="2:12" s="1" customFormat="1" ht="14.5" hidden="1" customHeight="1">
      <c r="B35" s="32"/>
      <c r="E35" s="27" t="s">
        <v>42</v>
      </c>
      <c r="F35" s="96">
        <f>ROUND((ROUND((SUM(BG119:BG123)),  2) + SUM(BG125:BG129)), 2)</f>
        <v>0</v>
      </c>
      <c r="I35" s="97">
        <v>0.23</v>
      </c>
      <c r="J35" s="96">
        <f>0</f>
        <v>0</v>
      </c>
      <c r="L35" s="32"/>
    </row>
    <row r="36" spans="2:12" s="1" customFormat="1" ht="14.5" hidden="1" customHeight="1">
      <c r="B36" s="32"/>
      <c r="E36" s="27" t="s">
        <v>43</v>
      </c>
      <c r="F36" s="96">
        <f>ROUND((ROUND((SUM(BH119:BH123)),  2) + SUM(BH125:BH129)), 2)</f>
        <v>0</v>
      </c>
      <c r="I36" s="97">
        <v>0.23</v>
      </c>
      <c r="J36" s="96">
        <f>0</f>
        <v>0</v>
      </c>
      <c r="L36" s="32"/>
    </row>
    <row r="37" spans="2:12" s="1" customFormat="1" ht="14.5" hidden="1" customHeight="1">
      <c r="B37" s="32"/>
      <c r="E37" s="37" t="s">
        <v>44</v>
      </c>
      <c r="F37" s="93">
        <f>ROUND((ROUND((SUM(BI119:BI123)),  2) + SUM(BI125:BI129)), 2)</f>
        <v>0</v>
      </c>
      <c r="G37" s="94"/>
      <c r="H37" s="94"/>
      <c r="I37" s="95">
        <v>0</v>
      </c>
      <c r="J37" s="93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25" customHeight="1">
      <c r="B39" s="32"/>
      <c r="C39" s="98"/>
      <c r="D39" s="99" t="s">
        <v>45</v>
      </c>
      <c r="E39" s="59"/>
      <c r="F39" s="59"/>
      <c r="G39" s="100" t="s">
        <v>46</v>
      </c>
      <c r="H39" s="101" t="s">
        <v>47</v>
      </c>
      <c r="I39" s="59"/>
      <c r="J39" s="102">
        <f>SUM(J30:J37)</f>
        <v>0</v>
      </c>
      <c r="K39" s="103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">
      <c r="B61" s="32"/>
      <c r="D61" s="46" t="s">
        <v>50</v>
      </c>
      <c r="E61" s="34"/>
      <c r="F61" s="104" t="s">
        <v>51</v>
      </c>
      <c r="G61" s="46" t="s">
        <v>50</v>
      </c>
      <c r="H61" s="34"/>
      <c r="I61" s="34"/>
      <c r="J61" s="105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">
      <c r="B76" s="32"/>
      <c r="D76" s="46" t="s">
        <v>50</v>
      </c>
      <c r="E76" s="34"/>
      <c r="F76" s="104" t="s">
        <v>51</v>
      </c>
      <c r="G76" s="46" t="s">
        <v>50</v>
      </c>
      <c r="H76" s="34"/>
      <c r="I76" s="34"/>
      <c r="J76" s="105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97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85" t="str">
        <f>E7</f>
        <v>Osadenie zdvíhacej plošiny, ZŠ Rajčianska 3, Bratislava</v>
      </c>
      <c r="F85" s="286"/>
      <c r="G85" s="286"/>
      <c r="H85" s="286"/>
      <c r="L85" s="32"/>
    </row>
    <row r="86" spans="2:47" s="1" customFormat="1" ht="12" customHeight="1">
      <c r="B86" s="32"/>
      <c r="C86" s="27" t="s">
        <v>95</v>
      </c>
      <c r="L86" s="32"/>
    </row>
    <row r="87" spans="2:47" s="1" customFormat="1" ht="16.5" customHeight="1">
      <c r="B87" s="32"/>
      <c r="E87" s="257" t="str">
        <f>E9</f>
        <v>04 - Zdvíhacia plošina</v>
      </c>
      <c r="F87" s="284"/>
      <c r="G87" s="284"/>
      <c r="H87" s="284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Rajčianska 3, Bratislava</v>
      </c>
      <c r="I89" s="27" t="s">
        <v>21</v>
      </c>
      <c r="J89" s="198" t="str">
        <f>IF(J12="","",J12)</f>
        <v>Vyplň údaj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22</v>
      </c>
      <c r="F91" s="25" t="str">
        <f>E15</f>
        <v>Základná škola Rajčianska 3, Bratislava</v>
      </c>
      <c r="I91" s="27" t="s">
        <v>28</v>
      </c>
      <c r="J91" s="30" t="str">
        <f>E21</f>
        <v>Ing. arch. T. Jákli</v>
      </c>
      <c r="L91" s="32"/>
    </row>
    <row r="92" spans="2:47" s="1" customFormat="1" ht="25.75" customHeight="1">
      <c r="B92" s="32"/>
      <c r="C92" s="27" t="s">
        <v>26</v>
      </c>
      <c r="F92" s="197" t="str">
        <f>IF(E18="","",E18)</f>
        <v>Vyplň údaj</v>
      </c>
      <c r="I92" s="27" t="s">
        <v>31</v>
      </c>
      <c r="J92" s="30" t="str">
        <f>E24</f>
        <v>Ing. Hladíková, Ing. Žarnovický</v>
      </c>
      <c r="L92" s="32"/>
    </row>
    <row r="93" spans="2:47" s="1" customFormat="1" ht="10.25" customHeight="1">
      <c r="B93" s="32"/>
      <c r="L93" s="32"/>
    </row>
    <row r="94" spans="2:47" s="1" customFormat="1" ht="29.25" customHeight="1">
      <c r="B94" s="32"/>
      <c r="C94" s="106" t="s">
        <v>98</v>
      </c>
      <c r="D94" s="98"/>
      <c r="E94" s="98"/>
      <c r="F94" s="98"/>
      <c r="G94" s="98"/>
      <c r="H94" s="98"/>
      <c r="I94" s="98"/>
      <c r="J94" s="107" t="s">
        <v>99</v>
      </c>
      <c r="K94" s="98"/>
      <c r="L94" s="32"/>
    </row>
    <row r="95" spans="2:47" s="1" customFormat="1" ht="10.25" customHeight="1">
      <c r="B95" s="32"/>
      <c r="L95" s="32"/>
    </row>
    <row r="96" spans="2:47" s="1" customFormat="1" ht="23" customHeight="1">
      <c r="B96" s="32"/>
      <c r="C96" s="108" t="s">
        <v>100</v>
      </c>
      <c r="J96" s="68">
        <f>J119</f>
        <v>0</v>
      </c>
      <c r="L96" s="32"/>
      <c r="AU96" s="17" t="s">
        <v>101</v>
      </c>
    </row>
    <row r="97" spans="2:12" s="8" customFormat="1" ht="25" customHeight="1">
      <c r="B97" s="109"/>
      <c r="D97" s="110" t="s">
        <v>473</v>
      </c>
      <c r="E97" s="111"/>
      <c r="F97" s="111"/>
      <c r="G97" s="111"/>
      <c r="H97" s="111"/>
      <c r="I97" s="111"/>
      <c r="J97" s="112">
        <f>J120</f>
        <v>0</v>
      </c>
      <c r="L97" s="109"/>
    </row>
    <row r="98" spans="2:12" s="9" customFormat="1" ht="20" customHeight="1">
      <c r="B98" s="113"/>
      <c r="D98" s="114" t="s">
        <v>474</v>
      </c>
      <c r="E98" s="115"/>
      <c r="F98" s="115"/>
      <c r="G98" s="115"/>
      <c r="H98" s="115"/>
      <c r="I98" s="115"/>
      <c r="J98" s="116">
        <f>J121</f>
        <v>0</v>
      </c>
      <c r="L98" s="113"/>
    </row>
    <row r="99" spans="2:12" s="8" customFormat="1" ht="21.75" customHeight="1">
      <c r="B99" s="109"/>
      <c r="D99" s="217" t="s">
        <v>113</v>
      </c>
      <c r="E99" s="218"/>
      <c r="F99" s="218"/>
      <c r="G99" s="218"/>
      <c r="H99" s="218"/>
      <c r="I99" s="218"/>
      <c r="J99" s="199">
        <f>J124</f>
        <v>0</v>
      </c>
      <c r="L99" s="109"/>
    </row>
    <row r="100" spans="2:12" s="1" customFormat="1" ht="21.75" customHeight="1">
      <c r="B100" s="32"/>
      <c r="L100" s="32"/>
    </row>
    <row r="101" spans="2:12" s="1" customFormat="1" ht="7" customHeight="1"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32"/>
    </row>
    <row r="105" spans="2:12" s="1" customFormat="1" ht="7" customHeight="1"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32"/>
    </row>
    <row r="106" spans="2:12" s="1" customFormat="1" ht="25" customHeight="1">
      <c r="B106" s="32"/>
      <c r="C106" s="21" t="s">
        <v>114</v>
      </c>
      <c r="L106" s="32"/>
    </row>
    <row r="107" spans="2:12" s="1" customFormat="1" ht="7" customHeight="1">
      <c r="B107" s="32"/>
      <c r="L107" s="32"/>
    </row>
    <row r="108" spans="2:12" s="1" customFormat="1" ht="12" customHeight="1">
      <c r="B108" s="32"/>
      <c r="C108" s="27" t="s">
        <v>15</v>
      </c>
      <c r="L108" s="32"/>
    </row>
    <row r="109" spans="2:12" s="1" customFormat="1" ht="16.5" customHeight="1">
      <c r="B109" s="32"/>
      <c r="E109" s="285" t="str">
        <f>E7</f>
        <v>Osadenie zdvíhacej plošiny, ZŠ Rajčianska 3, Bratislava</v>
      </c>
      <c r="F109" s="286"/>
      <c r="G109" s="286"/>
      <c r="H109" s="286"/>
      <c r="L109" s="32"/>
    </row>
    <row r="110" spans="2:12" s="1" customFormat="1" ht="12" customHeight="1">
      <c r="B110" s="32"/>
      <c r="C110" s="27" t="s">
        <v>95</v>
      </c>
      <c r="L110" s="32"/>
    </row>
    <row r="111" spans="2:12" s="1" customFormat="1" ht="16.5" customHeight="1">
      <c r="B111" s="32"/>
      <c r="E111" s="257" t="str">
        <f>E9</f>
        <v>04 - Zdvíhacia plošina</v>
      </c>
      <c r="F111" s="284"/>
      <c r="G111" s="284"/>
      <c r="H111" s="284"/>
      <c r="L111" s="32"/>
    </row>
    <row r="112" spans="2:12" s="1" customFormat="1" ht="7" customHeight="1">
      <c r="B112" s="32"/>
      <c r="L112" s="32"/>
    </row>
    <row r="113" spans="2:65" s="1" customFormat="1" ht="12" customHeight="1">
      <c r="B113" s="32"/>
      <c r="C113" s="27" t="s">
        <v>19</v>
      </c>
      <c r="F113" s="25" t="str">
        <f>F12</f>
        <v>Rajčianska 3, Bratislava</v>
      </c>
      <c r="I113" s="27" t="s">
        <v>21</v>
      </c>
      <c r="J113" s="198" t="str">
        <f>IF(J12="","",J12)</f>
        <v>Vyplň údaj</v>
      </c>
      <c r="L113" s="32"/>
    </row>
    <row r="114" spans="2:65" s="1" customFormat="1" ht="7" customHeight="1">
      <c r="B114" s="32"/>
      <c r="L114" s="32"/>
    </row>
    <row r="115" spans="2:65" s="1" customFormat="1" ht="15.25" customHeight="1">
      <c r="B115" s="32"/>
      <c r="C115" s="27" t="s">
        <v>22</v>
      </c>
      <c r="F115" s="25" t="str">
        <f>E15</f>
        <v>Základná škola Rajčianska 3, Bratislava</v>
      </c>
      <c r="I115" s="27" t="s">
        <v>28</v>
      </c>
      <c r="J115" s="30" t="str">
        <f>E21</f>
        <v>Ing. arch. T. Jákli</v>
      </c>
      <c r="L115" s="32"/>
    </row>
    <row r="116" spans="2:65" s="1" customFormat="1" ht="25.75" customHeight="1">
      <c r="B116" s="32"/>
      <c r="C116" s="27" t="s">
        <v>26</v>
      </c>
      <c r="F116" s="197" t="str">
        <f>IF(E18="","",E18)</f>
        <v>Vyplň údaj</v>
      </c>
      <c r="I116" s="27" t="s">
        <v>31</v>
      </c>
      <c r="J116" s="30" t="str">
        <f>E24</f>
        <v>Ing. Hladíková, Ing. Žarnovický</v>
      </c>
      <c r="L116" s="32"/>
    </row>
    <row r="117" spans="2:65" s="1" customFormat="1" ht="10.25" customHeight="1">
      <c r="B117" s="32"/>
      <c r="L117" s="32"/>
    </row>
    <row r="118" spans="2:65" s="10" customFormat="1" ht="29.25" customHeight="1">
      <c r="B118" s="118"/>
      <c r="C118" s="119" t="s">
        <v>115</v>
      </c>
      <c r="D118" s="120" t="s">
        <v>60</v>
      </c>
      <c r="E118" s="120" t="s">
        <v>56</v>
      </c>
      <c r="F118" s="120" t="s">
        <v>57</v>
      </c>
      <c r="G118" s="120" t="s">
        <v>116</v>
      </c>
      <c r="H118" s="120" t="s">
        <v>117</v>
      </c>
      <c r="I118" s="120" t="s">
        <v>118</v>
      </c>
      <c r="J118" s="121" t="s">
        <v>99</v>
      </c>
      <c r="K118" s="122" t="s">
        <v>119</v>
      </c>
      <c r="L118" s="118"/>
      <c r="M118" s="61" t="s">
        <v>1</v>
      </c>
      <c r="N118" s="62" t="s">
        <v>39</v>
      </c>
      <c r="O118" s="62" t="s">
        <v>120</v>
      </c>
      <c r="P118" s="62" t="s">
        <v>121</v>
      </c>
      <c r="Q118" s="62" t="s">
        <v>122</v>
      </c>
      <c r="R118" s="62" t="s">
        <v>123</v>
      </c>
      <c r="S118" s="62" t="s">
        <v>124</v>
      </c>
      <c r="T118" s="63" t="s">
        <v>125</v>
      </c>
    </row>
    <row r="119" spans="2:65" s="1" customFormat="1" ht="23" customHeight="1">
      <c r="B119" s="32"/>
      <c r="C119" s="66" t="s">
        <v>100</v>
      </c>
      <c r="J119" s="123">
        <f>BK119</f>
        <v>0</v>
      </c>
      <c r="L119" s="32"/>
      <c r="M119" s="64"/>
      <c r="N119" s="55"/>
      <c r="O119" s="55"/>
      <c r="P119" s="124">
        <f>P120+P124</f>
        <v>0</v>
      </c>
      <c r="Q119" s="55"/>
      <c r="R119" s="124">
        <f>R120+R124</f>
        <v>0</v>
      </c>
      <c r="S119" s="55"/>
      <c r="T119" s="125">
        <f>T120+T124</f>
        <v>0</v>
      </c>
      <c r="AT119" s="17" t="s">
        <v>74</v>
      </c>
      <c r="AU119" s="17" t="s">
        <v>101</v>
      </c>
      <c r="BK119" s="126">
        <f>BK120+BK124</f>
        <v>0</v>
      </c>
    </row>
    <row r="120" spans="2:65" s="11" customFormat="1" ht="26" customHeight="1">
      <c r="B120" s="127"/>
      <c r="D120" s="128" t="s">
        <v>74</v>
      </c>
      <c r="E120" s="129" t="s">
        <v>145</v>
      </c>
      <c r="F120" s="129" t="s">
        <v>475</v>
      </c>
      <c r="I120" s="130"/>
      <c r="J120" s="117">
        <f>BK120</f>
        <v>0</v>
      </c>
      <c r="L120" s="127"/>
      <c r="M120" s="131"/>
      <c r="P120" s="132">
        <f>P121</f>
        <v>0</v>
      </c>
      <c r="R120" s="132">
        <f>R121</f>
        <v>0</v>
      </c>
      <c r="T120" s="133">
        <f>T121</f>
        <v>0</v>
      </c>
      <c r="AR120" s="128" t="s">
        <v>150</v>
      </c>
      <c r="AT120" s="134" t="s">
        <v>74</v>
      </c>
      <c r="AU120" s="134" t="s">
        <v>75</v>
      </c>
      <c r="AY120" s="128" t="s">
        <v>128</v>
      </c>
      <c r="BK120" s="135">
        <f>BK121</f>
        <v>0</v>
      </c>
    </row>
    <row r="121" spans="2:65" s="11" customFormat="1" ht="23" customHeight="1">
      <c r="B121" s="127"/>
      <c r="D121" s="128" t="s">
        <v>74</v>
      </c>
      <c r="E121" s="136" t="s">
        <v>476</v>
      </c>
      <c r="F121" s="136" t="s">
        <v>477</v>
      </c>
      <c r="I121" s="130"/>
      <c r="J121" s="137">
        <f>BK121</f>
        <v>0</v>
      </c>
      <c r="L121" s="127"/>
      <c r="M121" s="131"/>
      <c r="P121" s="132">
        <f>SUM(P122:P123)</f>
        <v>0</v>
      </c>
      <c r="R121" s="132">
        <f>SUM(R122:R123)</f>
        <v>0</v>
      </c>
      <c r="T121" s="133">
        <f>SUM(T122:T123)</f>
        <v>0</v>
      </c>
      <c r="AR121" s="128" t="s">
        <v>150</v>
      </c>
      <c r="AT121" s="134" t="s">
        <v>74</v>
      </c>
      <c r="AU121" s="134" t="s">
        <v>83</v>
      </c>
      <c r="AY121" s="128" t="s">
        <v>128</v>
      </c>
      <c r="BK121" s="135">
        <f>SUM(BK122:BK123)</f>
        <v>0</v>
      </c>
    </row>
    <row r="122" spans="2:65" s="1" customFormat="1" ht="38" customHeight="1">
      <c r="B122" s="138"/>
      <c r="C122" s="139" t="s">
        <v>83</v>
      </c>
      <c r="D122" s="139" t="s">
        <v>131</v>
      </c>
      <c r="E122" s="140" t="s">
        <v>478</v>
      </c>
      <c r="F122" s="141" t="s">
        <v>479</v>
      </c>
      <c r="G122" s="142" t="s">
        <v>231</v>
      </c>
      <c r="H122" s="143">
        <v>1</v>
      </c>
      <c r="I122" s="144"/>
      <c r="J122" s="145">
        <f>ROUND(I122*H122,2)</f>
        <v>0</v>
      </c>
      <c r="K122" s="146"/>
      <c r="L122" s="32"/>
      <c r="M122" s="147" t="s">
        <v>1</v>
      </c>
      <c r="N122" s="148" t="s">
        <v>41</v>
      </c>
      <c r="P122" s="149">
        <f>O122*H122</f>
        <v>0</v>
      </c>
      <c r="Q122" s="149">
        <v>0</v>
      </c>
      <c r="R122" s="149">
        <f>Q122*H122</f>
        <v>0</v>
      </c>
      <c r="S122" s="149">
        <v>0</v>
      </c>
      <c r="T122" s="150">
        <f>S122*H122</f>
        <v>0</v>
      </c>
      <c r="AR122" s="151" t="s">
        <v>480</v>
      </c>
      <c r="AT122" s="151" t="s">
        <v>131</v>
      </c>
      <c r="AU122" s="151" t="s">
        <v>136</v>
      </c>
      <c r="AY122" s="17" t="s">
        <v>128</v>
      </c>
      <c r="BE122" s="152">
        <f>IF(N122="základná",J122,0)</f>
        <v>0</v>
      </c>
      <c r="BF122" s="152">
        <f>IF(N122="znížená",J122,0)</f>
        <v>0</v>
      </c>
      <c r="BG122" s="152">
        <f>IF(N122="zákl. prenesená",J122,0)</f>
        <v>0</v>
      </c>
      <c r="BH122" s="152">
        <f>IF(N122="zníž. prenesená",J122,0)</f>
        <v>0</v>
      </c>
      <c r="BI122" s="152">
        <f>IF(N122="nulová",J122,0)</f>
        <v>0</v>
      </c>
      <c r="BJ122" s="17" t="s">
        <v>136</v>
      </c>
      <c r="BK122" s="152">
        <f>ROUND(I122*H122,2)</f>
        <v>0</v>
      </c>
      <c r="BL122" s="17" t="s">
        <v>480</v>
      </c>
      <c r="BM122" s="151" t="s">
        <v>481</v>
      </c>
    </row>
    <row r="123" spans="2:65" s="1" customFormat="1" ht="120">
      <c r="B123" s="32"/>
      <c r="C123" s="233"/>
      <c r="D123" s="234" t="s">
        <v>374</v>
      </c>
      <c r="E123" s="233"/>
      <c r="F123" s="235" t="s">
        <v>482</v>
      </c>
      <c r="G123" s="233"/>
      <c r="H123" s="233"/>
      <c r="I123" s="236"/>
      <c r="J123" s="233"/>
      <c r="L123" s="32"/>
      <c r="M123" s="192"/>
      <c r="T123" s="58"/>
      <c r="AT123" s="17" t="s">
        <v>374</v>
      </c>
      <c r="AU123" s="17" t="s">
        <v>136</v>
      </c>
    </row>
    <row r="124" spans="2:65" s="200" customFormat="1" ht="50" customHeight="1">
      <c r="E124" s="201" t="s">
        <v>338</v>
      </c>
      <c r="F124" s="201" t="s">
        <v>339</v>
      </c>
      <c r="J124" s="199">
        <f t="shared" ref="J124:J129" si="0">BK124</f>
        <v>0</v>
      </c>
      <c r="AT124" s="202" t="s">
        <v>74</v>
      </c>
      <c r="AU124" s="202" t="s">
        <v>75</v>
      </c>
      <c r="AY124" s="202" t="s">
        <v>340</v>
      </c>
      <c r="BK124" s="203">
        <f>SUM(BK125:BK129)</f>
        <v>0</v>
      </c>
    </row>
    <row r="125" spans="2:65" s="200" customFormat="1" ht="16.25" customHeight="1">
      <c r="C125" s="204" t="s">
        <v>1</v>
      </c>
      <c r="D125" s="204" t="s">
        <v>131</v>
      </c>
      <c r="E125" s="205" t="s">
        <v>1</v>
      </c>
      <c r="F125" s="206" t="s">
        <v>1</v>
      </c>
      <c r="G125" s="207" t="s">
        <v>1</v>
      </c>
      <c r="H125" s="208"/>
      <c r="I125" s="208"/>
      <c r="J125" s="203">
        <f t="shared" si="0"/>
        <v>0</v>
      </c>
      <c r="M125" s="209" t="s">
        <v>1</v>
      </c>
      <c r="N125" s="204" t="s">
        <v>41</v>
      </c>
      <c r="AT125" s="202" t="s">
        <v>340</v>
      </c>
      <c r="AU125" s="202" t="s">
        <v>83</v>
      </c>
      <c r="AY125" s="202" t="s">
        <v>340</v>
      </c>
      <c r="BE125" s="203">
        <f>IF(N125="základná",J125,0)</f>
        <v>0</v>
      </c>
      <c r="BF125" s="203">
        <f>IF(N125="znížená",J125,0)</f>
        <v>0</v>
      </c>
      <c r="BG125" s="203">
        <f>IF(N125="zákl. prenesená",J125,0)</f>
        <v>0</v>
      </c>
      <c r="BH125" s="203">
        <f>IF(N125="zníž. prenesená",J125,0)</f>
        <v>0</v>
      </c>
      <c r="BI125" s="203">
        <f>IF(N125="nulová",J125,0)</f>
        <v>0</v>
      </c>
      <c r="BJ125" s="202" t="s">
        <v>136</v>
      </c>
      <c r="BK125" s="203">
        <f>I125*H125</f>
        <v>0</v>
      </c>
    </row>
    <row r="126" spans="2:65" s="200" customFormat="1" ht="16.25" customHeight="1">
      <c r="C126" s="204" t="s">
        <v>1</v>
      </c>
      <c r="D126" s="204" t="s">
        <v>131</v>
      </c>
      <c r="E126" s="205" t="s">
        <v>1</v>
      </c>
      <c r="F126" s="206" t="s">
        <v>1</v>
      </c>
      <c r="G126" s="207" t="s">
        <v>1</v>
      </c>
      <c r="H126" s="208"/>
      <c r="I126" s="208"/>
      <c r="J126" s="203">
        <f t="shared" si="0"/>
        <v>0</v>
      </c>
      <c r="M126" s="209" t="s">
        <v>1</v>
      </c>
      <c r="N126" s="204" t="s">
        <v>41</v>
      </c>
      <c r="AT126" s="202" t="s">
        <v>340</v>
      </c>
      <c r="AU126" s="202" t="s">
        <v>83</v>
      </c>
      <c r="AY126" s="202" t="s">
        <v>340</v>
      </c>
      <c r="BE126" s="203">
        <f>IF(N126="základná",J126,0)</f>
        <v>0</v>
      </c>
      <c r="BF126" s="203">
        <f>IF(N126="znížená",J126,0)</f>
        <v>0</v>
      </c>
      <c r="BG126" s="203">
        <f>IF(N126="zákl. prenesená",J126,0)</f>
        <v>0</v>
      </c>
      <c r="BH126" s="203">
        <f>IF(N126="zníž. prenesená",J126,0)</f>
        <v>0</v>
      </c>
      <c r="BI126" s="203">
        <f>IF(N126="nulová",J126,0)</f>
        <v>0</v>
      </c>
      <c r="BJ126" s="202" t="s">
        <v>136</v>
      </c>
      <c r="BK126" s="203">
        <f>I126*H126</f>
        <v>0</v>
      </c>
    </row>
    <row r="127" spans="2:65" s="200" customFormat="1" ht="16.25" customHeight="1">
      <c r="C127" s="204" t="s">
        <v>1</v>
      </c>
      <c r="D127" s="204" t="s">
        <v>131</v>
      </c>
      <c r="E127" s="205" t="s">
        <v>1</v>
      </c>
      <c r="F127" s="206" t="s">
        <v>1</v>
      </c>
      <c r="G127" s="207" t="s">
        <v>1</v>
      </c>
      <c r="H127" s="208"/>
      <c r="I127" s="208"/>
      <c r="J127" s="203">
        <f t="shared" si="0"/>
        <v>0</v>
      </c>
      <c r="M127" s="209" t="s">
        <v>1</v>
      </c>
      <c r="N127" s="204" t="s">
        <v>41</v>
      </c>
      <c r="AT127" s="202" t="s">
        <v>340</v>
      </c>
      <c r="AU127" s="202" t="s">
        <v>83</v>
      </c>
      <c r="AY127" s="202" t="s">
        <v>340</v>
      </c>
      <c r="BE127" s="203">
        <f>IF(N127="základná",J127,0)</f>
        <v>0</v>
      </c>
      <c r="BF127" s="203">
        <f>IF(N127="znížená",J127,0)</f>
        <v>0</v>
      </c>
      <c r="BG127" s="203">
        <f>IF(N127="zákl. prenesená",J127,0)</f>
        <v>0</v>
      </c>
      <c r="BH127" s="203">
        <f>IF(N127="zníž. prenesená",J127,0)</f>
        <v>0</v>
      </c>
      <c r="BI127" s="203">
        <f>IF(N127="nulová",J127,0)</f>
        <v>0</v>
      </c>
      <c r="BJ127" s="202" t="s">
        <v>136</v>
      </c>
      <c r="BK127" s="203">
        <f>I127*H127</f>
        <v>0</v>
      </c>
    </row>
    <row r="128" spans="2:65" s="200" customFormat="1" ht="16.25" customHeight="1">
      <c r="C128" s="204" t="s">
        <v>1</v>
      </c>
      <c r="D128" s="204" t="s">
        <v>131</v>
      </c>
      <c r="E128" s="205" t="s">
        <v>1</v>
      </c>
      <c r="F128" s="206" t="s">
        <v>1</v>
      </c>
      <c r="G128" s="207" t="s">
        <v>1</v>
      </c>
      <c r="H128" s="208"/>
      <c r="I128" s="208"/>
      <c r="J128" s="203">
        <f t="shared" si="0"/>
        <v>0</v>
      </c>
      <c r="M128" s="209" t="s">
        <v>1</v>
      </c>
      <c r="N128" s="204" t="s">
        <v>41</v>
      </c>
      <c r="AT128" s="202" t="s">
        <v>340</v>
      </c>
      <c r="AU128" s="202" t="s">
        <v>83</v>
      </c>
      <c r="AY128" s="202" t="s">
        <v>340</v>
      </c>
      <c r="BE128" s="203">
        <f>IF(N128="základná",J128,0)</f>
        <v>0</v>
      </c>
      <c r="BF128" s="203">
        <f>IF(N128="znížená",J128,0)</f>
        <v>0</v>
      </c>
      <c r="BG128" s="203">
        <f>IF(N128="zákl. prenesená",J128,0)</f>
        <v>0</v>
      </c>
      <c r="BH128" s="203">
        <f>IF(N128="zníž. prenesená",J128,0)</f>
        <v>0</v>
      </c>
      <c r="BI128" s="203">
        <f>IF(N128="nulová",J128,0)</f>
        <v>0</v>
      </c>
      <c r="BJ128" s="202" t="s">
        <v>136</v>
      </c>
      <c r="BK128" s="203">
        <f>I128*H128</f>
        <v>0</v>
      </c>
    </row>
    <row r="129" spans="3:63" s="200" customFormat="1" ht="16.25" customHeight="1">
      <c r="C129" s="204" t="s">
        <v>1</v>
      </c>
      <c r="D129" s="204" t="s">
        <v>131</v>
      </c>
      <c r="E129" s="205" t="s">
        <v>1</v>
      </c>
      <c r="F129" s="206" t="s">
        <v>1</v>
      </c>
      <c r="G129" s="207" t="s">
        <v>1</v>
      </c>
      <c r="H129" s="208"/>
      <c r="I129" s="208"/>
      <c r="J129" s="203">
        <f t="shared" si="0"/>
        <v>0</v>
      </c>
      <c r="M129" s="209" t="s">
        <v>1</v>
      </c>
      <c r="N129" s="204" t="s">
        <v>41</v>
      </c>
      <c r="AT129" s="202" t="s">
        <v>340</v>
      </c>
      <c r="AU129" s="202" t="s">
        <v>83</v>
      </c>
      <c r="AY129" s="202" t="s">
        <v>340</v>
      </c>
      <c r="BE129" s="203">
        <f>IF(N129="základná",J129,0)</f>
        <v>0</v>
      </c>
      <c r="BF129" s="203">
        <f>IF(N129="znížená",J129,0)</f>
        <v>0</v>
      </c>
      <c r="BG129" s="203">
        <f>IF(N129="zákl. prenesená",J129,0)</f>
        <v>0</v>
      </c>
      <c r="BH129" s="203">
        <f>IF(N129="zníž. prenesená",J129,0)</f>
        <v>0</v>
      </c>
      <c r="BI129" s="203">
        <f>IF(N129="nulová",J129,0)</f>
        <v>0</v>
      </c>
      <c r="BJ129" s="202" t="s">
        <v>136</v>
      </c>
      <c r="BK129" s="203">
        <f>I129*H129</f>
        <v>0</v>
      </c>
    </row>
    <row r="130" spans="3:63" s="200" customFormat="1" ht="7" customHeight="1"/>
    <row r="131" spans="3:63" s="232" customFormat="1"/>
    <row r="132" spans="3:63" s="232" customFormat="1"/>
  </sheetData>
  <autoFilter ref="C118:K129" xr:uid="{00000000-0009-0000-0000-000004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25:D130" xr:uid="{00000000-0002-0000-0400-000000000000}">
      <formula1>"K, M"</formula1>
    </dataValidation>
    <dataValidation type="list" allowBlank="1" showInputMessage="1" showErrorMessage="1" error="Povolené sú hodnoty základná, znížená, nulová." sqref="N125:N130" xr:uid="{00000000-0002-0000-04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01 - Navrhovaný stav</vt:lpstr>
      <vt:lpstr>02 - Búracie práce</vt:lpstr>
      <vt:lpstr>03 - Elektroinštalácia</vt:lpstr>
      <vt:lpstr>04 - Zdvíhacia plošina</vt:lpstr>
      <vt:lpstr>'01 - Navrhovaný stav'!Názvy_tlače</vt:lpstr>
      <vt:lpstr>'02 - Búracie práce'!Názvy_tlače</vt:lpstr>
      <vt:lpstr>'03 - Elektroinštalácia'!Názvy_tlače</vt:lpstr>
      <vt:lpstr>'04 - Zdvíhacia plošina'!Názvy_tlače</vt:lpstr>
      <vt:lpstr>'Rekapitulácia stavby'!Názvy_tlače</vt:lpstr>
      <vt:lpstr>'01 - Navrhovaný stav'!Oblasť_tlače</vt:lpstr>
      <vt:lpstr>'02 - Búracie práce'!Oblasť_tlače</vt:lpstr>
      <vt:lpstr>'03 - Elektroinštalácia'!Oblasť_tlače</vt:lpstr>
      <vt:lpstr>'04 - Zdvíhacia plošina'!Oblasť_tlače</vt:lpstr>
      <vt:lpstr>'Rekapitulácia stavby'!Oblasť_tlače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Branislav Šarmír</cp:lastModifiedBy>
  <dcterms:created xsi:type="dcterms:W3CDTF">2025-01-30T13:54:43Z</dcterms:created>
  <dcterms:modified xsi:type="dcterms:W3CDTF">2025-10-17T09:51:28Z</dcterms:modified>
  <cp:category/>
</cp:coreProperties>
</file>